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everisgroup-my.sharepoint.com/personal/aramosru_emeal_nttdata_com/Documents/Documentos/Energia/"/>
    </mc:Choice>
  </mc:AlternateContent>
  <xr:revisionPtr revIDLastSave="0" documentId="8_{0DA792A9-544B-411F-BEE1-84192BA75AE9}" xr6:coauthVersionLast="47" xr6:coauthVersionMax="47" xr10:uidLastSave="{00000000-0000-0000-0000-000000000000}"/>
  <bookViews>
    <workbookView xWindow="-110" yWindow="-110" windowWidth="19420" windowHeight="10420" activeTab="1" xr2:uid="{00000000-000D-0000-FFFF-FFFF00000000}"/>
  </bookViews>
  <sheets>
    <sheet name="Informe Anual CGM" sheetId="2" r:id="rId1"/>
    <sheet name="ANEXO 1" sheetId="17" r:id="rId2"/>
    <sheet name="ANEXO 2" sheetId="4" r:id="rId3"/>
    <sheet name="ANEXO 3" sheetId="6" r:id="rId4"/>
    <sheet name="Instrucciones" sheetId="11" r:id="rId5"/>
  </sheets>
  <externalReferences>
    <externalReference r:id="rId6"/>
  </externalReferences>
  <definedNames>
    <definedName name="_xlnm._FilterDatabase" localSheetId="1" hidden="1">'ANEXO 1'!$B$11:$I$486</definedName>
    <definedName name="_xlnm._FilterDatabase" localSheetId="3" hidden="1">'ANEXO 3'!$B$10:$I$63</definedName>
    <definedName name="_xlnm.Print_Area" localSheetId="2">'ANEXO 2'!$A$1:$I$40</definedName>
    <definedName name="_xlnm.Print_Area" localSheetId="3">'ANEXO 3'!$B$1:$J$64</definedName>
    <definedName name="_xlnm.Print_Area" localSheetId="0">'Informe Anual CGM'!$A$1:$O$317</definedName>
    <definedName name="_xlnm.Print_Area" localSheetId="4">Instrucciones!$A$1:$K$24</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2" i="2" l="1"/>
  <c r="E181" i="2"/>
  <c r="E180" i="2"/>
  <c r="E179" i="2"/>
  <c r="E178" i="2"/>
  <c r="E177" i="2"/>
  <c r="E176" i="2"/>
  <c r="E175" i="2"/>
  <c r="E174" i="2"/>
  <c r="E173" i="2"/>
  <c r="E172" i="2"/>
  <c r="E171" i="2"/>
  <c r="C19" i="2"/>
  <c r="K183" i="2" l="1"/>
  <c r="I345" i="17" l="1"/>
  <c r="I348" i="17"/>
  <c r="I346" i="17"/>
  <c r="I344" i="17"/>
  <c r="I486" i="17"/>
  <c r="I485" i="17"/>
  <c r="I484" i="17"/>
  <c r="I483" i="17"/>
  <c r="I482" i="17"/>
  <c r="I481" i="17"/>
  <c r="I480" i="17"/>
  <c r="I479" i="17"/>
  <c r="I478" i="17"/>
  <c r="I477" i="17"/>
  <c r="I476" i="17"/>
  <c r="I475" i="17"/>
  <c r="I474" i="17"/>
  <c r="I473" i="17"/>
  <c r="I472" i="17"/>
  <c r="I471" i="17"/>
  <c r="I470" i="17"/>
  <c r="I469" i="17"/>
  <c r="I468" i="17"/>
  <c r="I467" i="17"/>
  <c r="I466" i="17"/>
  <c r="I465" i="17"/>
  <c r="I464" i="17"/>
  <c r="I463" i="17"/>
  <c r="I462" i="17"/>
  <c r="I461" i="17"/>
  <c r="I460" i="17"/>
  <c r="I459" i="17"/>
  <c r="I458" i="17"/>
  <c r="I457" i="17"/>
  <c r="I456" i="17"/>
  <c r="I455" i="17"/>
  <c r="I454" i="17"/>
  <c r="I453" i="17"/>
  <c r="I452" i="17"/>
  <c r="I451" i="17"/>
  <c r="I450" i="17"/>
  <c r="I449" i="17"/>
  <c r="I448" i="17"/>
  <c r="I447" i="17"/>
  <c r="I446" i="17"/>
  <c r="I445" i="17"/>
  <c r="I444" i="17"/>
  <c r="I443" i="17"/>
  <c r="I442" i="17"/>
  <c r="I441" i="17"/>
  <c r="I440" i="17"/>
  <c r="I439" i="17"/>
  <c r="I438" i="17"/>
  <c r="I437" i="17"/>
  <c r="I436" i="17"/>
  <c r="I435" i="17"/>
  <c r="I434" i="17"/>
  <c r="I433" i="17"/>
  <c r="I432" i="17"/>
  <c r="I431" i="17"/>
  <c r="I430" i="17"/>
  <c r="I429" i="17"/>
  <c r="I428" i="17"/>
  <c r="I427" i="17"/>
  <c r="I426" i="17"/>
  <c r="I425" i="17"/>
  <c r="I424" i="17"/>
  <c r="I423" i="17"/>
  <c r="I422" i="17"/>
  <c r="I421" i="17"/>
  <c r="I420" i="17"/>
  <c r="I419" i="17"/>
  <c r="I418" i="17"/>
  <c r="I417" i="17"/>
  <c r="I416" i="17"/>
  <c r="I415" i="17"/>
  <c r="I414" i="17"/>
  <c r="I413" i="17"/>
  <c r="I412" i="17"/>
  <c r="I411" i="17"/>
  <c r="I410" i="17"/>
  <c r="I409" i="17"/>
  <c r="I408" i="17"/>
  <c r="I407" i="17"/>
  <c r="I406" i="17"/>
  <c r="I405" i="17"/>
  <c r="I404" i="17"/>
  <c r="I403" i="17"/>
  <c r="I402" i="17"/>
  <c r="I401" i="17"/>
  <c r="I400" i="17"/>
  <c r="I399" i="17"/>
  <c r="I398" i="17"/>
  <c r="I397" i="17"/>
  <c r="I396" i="17"/>
  <c r="I395" i="17"/>
  <c r="I394" i="17"/>
  <c r="I393" i="17"/>
  <c r="I392" i="17"/>
  <c r="I391" i="17"/>
  <c r="I390" i="17"/>
  <c r="I389" i="17"/>
  <c r="I388" i="17"/>
  <c r="I387" i="17"/>
  <c r="I386" i="17"/>
  <c r="I385" i="17"/>
  <c r="I384" i="17"/>
  <c r="I383" i="17"/>
  <c r="I382" i="17"/>
  <c r="I381" i="17"/>
  <c r="I380" i="17"/>
  <c r="I379" i="17"/>
  <c r="I378" i="17"/>
  <c r="I377" i="17"/>
  <c r="I376" i="17"/>
  <c r="I375" i="17"/>
  <c r="I374" i="17"/>
  <c r="I373" i="17"/>
  <c r="I372" i="17"/>
  <c r="I371" i="17"/>
  <c r="I370" i="17"/>
  <c r="I369" i="17"/>
  <c r="I368" i="17"/>
  <c r="I367" i="17"/>
  <c r="I366" i="17"/>
  <c r="I365" i="17"/>
  <c r="I364" i="17"/>
  <c r="I363" i="17"/>
  <c r="I362" i="17"/>
  <c r="I361" i="17"/>
  <c r="I360" i="17"/>
  <c r="I359" i="17"/>
  <c r="I358" i="17"/>
  <c r="I357" i="17"/>
  <c r="I356" i="17"/>
  <c r="I355" i="17"/>
  <c r="I354" i="17"/>
  <c r="I353" i="17"/>
  <c r="I352" i="17"/>
  <c r="I351" i="17"/>
  <c r="I350" i="17"/>
  <c r="I349" i="17"/>
  <c r="I100" i="17"/>
  <c r="I99" i="17"/>
  <c r="I98" i="17"/>
  <c r="I97" i="17"/>
  <c r="I96" i="17"/>
  <c r="I95" i="17"/>
  <c r="I94" i="17"/>
  <c r="I93" i="17"/>
  <c r="I92" i="17"/>
  <c r="I91" i="17"/>
  <c r="I90" i="17"/>
  <c r="I89" i="17"/>
  <c r="I88" i="17"/>
  <c r="I87" i="17"/>
  <c r="I86" i="17"/>
  <c r="I85" i="17"/>
  <c r="I84" i="17"/>
  <c r="I83" i="17"/>
  <c r="I82" i="17"/>
  <c r="I81" i="17"/>
  <c r="I80" i="17"/>
  <c r="I79" i="17"/>
  <c r="I78" i="17"/>
  <c r="I75" i="17"/>
  <c r="I74" i="17"/>
  <c r="I73" i="17"/>
  <c r="I72" i="17"/>
  <c r="I71" i="17"/>
  <c r="I70" i="17"/>
  <c r="I69" i="17"/>
  <c r="I68" i="17"/>
  <c r="I67" i="17"/>
  <c r="I66" i="17"/>
  <c r="I62" i="17"/>
  <c r="I61" i="17"/>
  <c r="I60" i="17"/>
  <c r="I59" i="17"/>
  <c r="I58" i="17"/>
  <c r="I57" i="17"/>
  <c r="I56" i="17"/>
  <c r="I55" i="17"/>
  <c r="I54" i="17"/>
  <c r="I53" i="17"/>
  <c r="I52" i="17"/>
  <c r="I51" i="17"/>
  <c r="I50" i="17"/>
  <c r="I49" i="17"/>
  <c r="I48" i="17"/>
  <c r="I47" i="17"/>
  <c r="I46" i="17"/>
  <c r="I45" i="17"/>
  <c r="I44" i="17"/>
  <c r="I43" i="17"/>
  <c r="I42" i="17"/>
  <c r="I41" i="17"/>
  <c r="I40" i="17"/>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13" i="17"/>
  <c r="I12" i="17"/>
  <c r="D8" i="17"/>
  <c r="B8" i="17"/>
  <c r="D6" i="17"/>
  <c r="B6" i="17"/>
  <c r="N120" i="2" l="1"/>
  <c r="N121" i="2"/>
  <c r="N122" i="2"/>
  <c r="N123" i="2"/>
  <c r="N124" i="2"/>
  <c r="N125" i="2"/>
  <c r="N126" i="2"/>
  <c r="N127" i="2"/>
  <c r="G68" i="2" l="1"/>
  <c r="E68" i="2"/>
  <c r="E69" i="2"/>
  <c r="G69" i="2" s="1"/>
  <c r="E70" i="2"/>
  <c r="G70" i="2" s="1"/>
  <c r="G40" i="2" l="1"/>
  <c r="G41" i="2"/>
  <c r="G42" i="2"/>
  <c r="G43" i="2"/>
  <c r="G39" i="2"/>
  <c r="K92" i="2" l="1"/>
  <c r="F8" i="6" l="1"/>
  <c r="B8" i="6"/>
  <c r="F6" i="6"/>
  <c r="B6" i="6"/>
  <c r="H39" i="4"/>
  <c r="D8" i="4"/>
  <c r="B8" i="4"/>
  <c r="D6" i="4"/>
  <c r="B6" i="4"/>
  <c r="M272" i="2"/>
  <c r="I272" i="2"/>
  <c r="H272" i="2"/>
  <c r="F272" i="2"/>
  <c r="E272" i="2"/>
  <c r="D272" i="2"/>
  <c r="C272" i="2"/>
  <c r="G271" i="2"/>
  <c r="K271" i="2" s="1"/>
  <c r="G270" i="2"/>
  <c r="K270" i="2" s="1"/>
  <c r="G269" i="2"/>
  <c r="K269" i="2" s="1"/>
  <c r="G268" i="2"/>
  <c r="K268" i="2" s="1"/>
  <c r="G267" i="2"/>
  <c r="K267" i="2" s="1"/>
  <c r="G183" i="2"/>
  <c r="M183" i="2" s="1"/>
  <c r="E183" i="2"/>
  <c r="C183" i="2"/>
  <c r="M182" i="2"/>
  <c r="M181" i="2"/>
  <c r="M180" i="2"/>
  <c r="M179" i="2"/>
  <c r="M178" i="2"/>
  <c r="M177" i="2"/>
  <c r="M176" i="2"/>
  <c r="M175" i="2"/>
  <c r="M174" i="2"/>
  <c r="M173" i="2"/>
  <c r="M172" i="2"/>
  <c r="M171" i="2"/>
  <c r="L128" i="2"/>
  <c r="K128" i="2"/>
  <c r="M127" i="2"/>
  <c r="I127" i="2"/>
  <c r="G127" i="2"/>
  <c r="M126" i="2"/>
  <c r="C126" i="2"/>
  <c r="M125" i="2"/>
  <c r="I125" i="2"/>
  <c r="G125" i="2"/>
  <c r="M124" i="2"/>
  <c r="I124" i="2"/>
  <c r="G124" i="2"/>
  <c r="M123" i="2"/>
  <c r="C123" i="2"/>
  <c r="I123" i="2" s="1"/>
  <c r="M122" i="2"/>
  <c r="I122" i="2"/>
  <c r="G122" i="2"/>
  <c r="M121" i="2"/>
  <c r="I121" i="2"/>
  <c r="G121" i="2"/>
  <c r="M120" i="2"/>
  <c r="I120" i="2"/>
  <c r="G120" i="2"/>
  <c r="N119" i="2"/>
  <c r="M119" i="2"/>
  <c r="I119" i="2"/>
  <c r="C128" i="2"/>
  <c r="I98" i="2"/>
  <c r="G98" i="2"/>
  <c r="E98" i="2"/>
  <c r="C98" i="2"/>
  <c r="K97" i="2"/>
  <c r="M97" i="2" s="1"/>
  <c r="K96" i="2"/>
  <c r="M96" i="2" s="1"/>
  <c r="K95" i="2"/>
  <c r="M95" i="2" s="1"/>
  <c r="K94" i="2"/>
  <c r="M94" i="2" s="1"/>
  <c r="K93" i="2"/>
  <c r="M93" i="2" s="1"/>
  <c r="K91" i="2"/>
  <c r="L72" i="2"/>
  <c r="K72" i="2"/>
  <c r="I72" i="2"/>
  <c r="H72" i="2"/>
  <c r="F72" i="2"/>
  <c r="D72" i="2"/>
  <c r="C72" i="2"/>
  <c r="M71" i="2"/>
  <c r="N71" i="2" s="1"/>
  <c r="M70" i="2"/>
  <c r="N70" i="2"/>
  <c r="M69" i="2"/>
  <c r="M68" i="2"/>
  <c r="J67" i="2"/>
  <c r="J72" i="2" s="1"/>
  <c r="E67" i="2"/>
  <c r="G67" i="2" s="1"/>
  <c r="M66" i="2"/>
  <c r="E66" i="2"/>
  <c r="G66" i="2" s="1"/>
  <c r="M65" i="2"/>
  <c r="E65" i="2"/>
  <c r="F44" i="2"/>
  <c r="E44" i="2"/>
  <c r="D44" i="2"/>
  <c r="C44" i="2"/>
  <c r="H43" i="2"/>
  <c r="I43" i="2" s="1"/>
  <c r="H42" i="2"/>
  <c r="M41" i="2"/>
  <c r="L41" i="2"/>
  <c r="K41" i="2"/>
  <c r="M40" i="2"/>
  <c r="L40" i="2"/>
  <c r="K40" i="2"/>
  <c r="M39" i="2"/>
  <c r="L39" i="2"/>
  <c r="K39" i="2"/>
  <c r="G19" i="2"/>
  <c r="F19" i="2"/>
  <c r="E19" i="2"/>
  <c r="D19" i="2"/>
  <c r="K18" i="2"/>
  <c r="K17" i="2"/>
  <c r="K16" i="2"/>
  <c r="K15" i="2"/>
  <c r="K14" i="2"/>
  <c r="K13" i="2"/>
  <c r="K12" i="2"/>
  <c r="G272" i="2" l="1"/>
  <c r="H44" i="2"/>
  <c r="M128" i="2"/>
  <c r="N128" i="2"/>
  <c r="N69" i="2"/>
  <c r="N68" i="2"/>
  <c r="E72" i="2"/>
  <c r="G44" i="2"/>
  <c r="G45" i="2" s="1"/>
  <c r="N40" i="2"/>
  <c r="N39" i="2"/>
  <c r="G123" i="2"/>
  <c r="N41" i="2"/>
  <c r="I42" i="2"/>
  <c r="L42" i="2" s="1"/>
  <c r="G65" i="2"/>
  <c r="N65" i="2" s="1"/>
  <c r="N66" i="2"/>
  <c r="M91" i="2"/>
  <c r="J43" i="2"/>
  <c r="M43" i="2" s="1"/>
  <c r="L43" i="2"/>
  <c r="G126" i="2"/>
  <c r="I126" i="2"/>
  <c r="I44" i="2"/>
  <c r="K272" i="2"/>
  <c r="K19" i="2"/>
  <c r="G20" i="2" s="1"/>
  <c r="K43" i="2"/>
  <c r="M67" i="2"/>
  <c r="N67" i="2" s="1"/>
  <c r="G119" i="2"/>
  <c r="E128" i="2"/>
  <c r="I128" i="2" s="1"/>
  <c r="J267" i="2"/>
  <c r="J268" i="2"/>
  <c r="L268" i="2" s="1"/>
  <c r="J269" i="2"/>
  <c r="L269" i="2" s="1"/>
  <c r="J270" i="2"/>
  <c r="L270" i="2" s="1"/>
  <c r="J271" i="2"/>
  <c r="L271" i="2" s="1"/>
  <c r="K42" i="2"/>
  <c r="I183" i="2"/>
  <c r="J42" i="2" l="1"/>
  <c r="J44" i="2" s="1"/>
  <c r="G72" i="2"/>
  <c r="D45" i="2"/>
  <c r="E45" i="2"/>
  <c r="F45" i="2"/>
  <c r="C45" i="2"/>
  <c r="K44" i="2"/>
  <c r="G128" i="2"/>
  <c r="M16" i="2"/>
  <c r="L44" i="2"/>
  <c r="M14" i="2"/>
  <c r="C20" i="2"/>
  <c r="N72" i="2"/>
  <c r="E20" i="2"/>
  <c r="J272" i="2"/>
  <c r="L272" i="2" s="1"/>
  <c r="L267" i="2"/>
  <c r="F20" i="2"/>
  <c r="M17" i="2"/>
  <c r="M12" i="2"/>
  <c r="D20" i="2"/>
  <c r="J20" i="2"/>
  <c r="M19" i="2"/>
  <c r="I20" i="2"/>
  <c r="H20" i="2"/>
  <c r="N43" i="2"/>
  <c r="M18" i="2"/>
  <c r="M13" i="2"/>
  <c r="M72" i="2"/>
  <c r="M15" i="2"/>
  <c r="M42" i="2" l="1"/>
  <c r="M44" i="2" s="1"/>
  <c r="N42" i="2" l="1"/>
  <c r="N44" i="2" s="1"/>
  <c r="N45" i="2" s="1"/>
  <c r="K98" i="2"/>
  <c r="M98" i="2" s="1"/>
  <c r="M92" i="2"/>
  <c r="M45" i="2" l="1"/>
  <c r="L45" i="2"/>
  <c r="K45" i="2"/>
</calcChain>
</file>

<file path=xl/sharedStrings.xml><?xml version="1.0" encoding="utf-8"?>
<sst xmlns="http://schemas.openxmlformats.org/spreadsheetml/2006/main" count="2143" uniqueCount="1252">
  <si>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</si>
  <si>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</si>
  <si>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</si>
  <si>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</si>
  <si>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</si>
  <si>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</si>
  <si>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</si>
  <si>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</si>
  <si>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</si>
  <si>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</si>
  <si>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</si>
  <si>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</si>
  <si>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</si>
  <si>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</si>
  <si>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</si>
  <si>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</si>
  <si>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</si>
  <si>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</si>
  <si>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</si>
  <si>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</si>
  <si>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</si>
  <si>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</si>
  <si>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</si>
  <si>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</si>
  <si>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</si>
  <si>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</si>
  <si>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</si>
  <si>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</si>
  <si>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</si>
  <si>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</si>
  <si>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</si>
  <si>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</si>
  <si>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</si>
  <si>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</si>
  <si>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</si>
  <si>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</si>
  <si>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</si>
  <si>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</si>
  <si>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</si>
  <si>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</si>
  <si>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</si>
  <si>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</si>
  <si>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</si>
  <si>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</si>
  <si>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</si>
  <si>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</si>
  <si>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</si>
  <si>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</si>
  <si>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</si>
  <si>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</si>
  <si>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</si>
  <si>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</si>
  <si>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</si>
  <si>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</si>
  <si>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</si>
  <si>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</si>
  <si>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</si>
  <si>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</si>
  <si>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</si>
  <si>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</si>
  <si>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</si>
  <si>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</si>
  <si>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</si>
  <si>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</si>
  <si>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</si>
  <si>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</si>
  <si>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</si>
  <si>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</si>
  <si>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</si>
  <si>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</si>
  <si>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</si>
  <si>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</si>
  <si>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</si>
  <si>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</si>
  <si>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</si>
  <si>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</si>
  <si>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</si>
  <si>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</si>
  <si>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</si>
  <si>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</si>
  <si>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</si>
  <si>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</si>
  <si>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</si>
  <si>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</si>
  <si>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</si>
  <si>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</si>
  <si>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</si>
  <si>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</si>
  <si>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</si>
  <si>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</si>
  <si>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</si>
  <si>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</si>
  <si>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</si>
  <si>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</si>
  <si>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</si>
  <si>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</si>
  <si>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</si>
  <si>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</si>
  <si>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</si>
  <si>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</si>
  <si>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</si>
  <si>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</si>
  <si>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</si>
  <si>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</si>
  <si>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</si>
  <si>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</si>
  <si>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</si>
  <si>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</si>
  <si>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</si>
  <si>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</si>
  <si>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</si>
  <si>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</si>
  <si>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</si>
  <si>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</si>
  <si>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</si>
  <si>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</si>
  <si>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</si>
  <si>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</si>
  <si>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</si>
  <si>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</si>
  <si>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</si>
  <si>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</si>
  <si>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</si>
  <si>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</si>
  <si>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</si>
  <si>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</si>
  <si>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</si>
  <si>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</si>
  <si>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</si>
  <si>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</si>
  <si>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</si>
  <si>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</si>
  <si>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</si>
  <si>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</si>
  <si>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</si>
  <si>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</si>
  <si>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</si>
  <si>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</si>
  <si>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</si>
  <si>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</si>
  <si>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</si>
  <si>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</si>
  <si>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</si>
  <si>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</si>
  <si>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</si>
  <si>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</si>
  <si>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</si>
  <si>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</si>
  <si>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</si>
  <si>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</si>
  <si>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</si>
  <si>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</si>
  <si>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</si>
  <si>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</si>
  <si>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</si>
  <si>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</si>
  <si>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</si>
  <si>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</si>
  <si>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</si>
  <si>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</si>
  <si>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</si>
  <si>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</si>
  <si>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</si>
  <si>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</si>
  <si>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</si>
  <si>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</si>
  <si>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</si>
  <si>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</si>
  <si>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</si>
  <si>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</si>
  <si>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</si>
  <si>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</si>
  <si>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</si>
  <si>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</si>
  <si>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</si>
  <si>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</si>
  <si>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</si>
  <si>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</si>
  <si>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</si>
  <si>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</si>
  <si>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</si>
  <si>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</si>
  <si>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</si>
  <si>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</si>
  <si>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</si>
  <si>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</si>
  <si>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</si>
  <si>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</si>
  <si>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</si>
  <si>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</si>
  <si>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</si>
  <si>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</si>
  <si>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</si>
  <si>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</si>
  <si>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</si>
  <si>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</si>
  <si>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</si>
  <si>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</si>
  <si>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</si>
  <si>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</si>
  <si>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</si>
  <si>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</si>
  <si>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</si>
  <si>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</si>
  <si>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</si>
  <si>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</si>
  <si>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</si>
  <si>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</si>
  <si>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</si>
  <si>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</si>
  <si>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</si>
  <si>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</si>
  <si>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</si>
  <si>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</si>
  <si>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</si>
  <si>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</si>
  <si>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</si>
  <si>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</si>
  <si>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</si>
  <si>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</si>
  <si>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</si>
  <si>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</si>
  <si>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</si>
  <si>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</si>
  <si>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</si>
  <si>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</si>
  <si>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</si>
  <si>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</si>
  <si>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</si>
  <si>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</si>
  <si>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</si>
  <si>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</si>
  <si>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</si>
  <si>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</si>
  <si>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</si>
  <si>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</si>
  <si>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</si>
  <si>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</si>
  <si>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</si>
  <si>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</si>
  <si>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</si>
  <si>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</si>
  <si>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</si>
  <si>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</si>
  <si>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</si>
  <si>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</si>
  <si>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</si>
  <si>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Observaciones / Hechos relevantes: Describir los eventos y acciones adelantadas, indicando las oportunidades de mejora y hechos relevantes.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</si>
  <si>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</si>
  <si>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</si>
  <si>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</si>
  <si>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</si>
  <si>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</si>
  <si>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</si>
  <si>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CUMPLE</t>
  </si>
  <si>
    <t>PROCEDIMIENTO</t>
  </si>
  <si>
    <t>MANUAL</t>
  </si>
  <si>
    <t>Procedimiento Registro de fronteras</t>
  </si>
  <si>
    <t>OTRO</t>
  </si>
  <si>
    <t>Validación muestreo</t>
  </si>
  <si>
    <t>INSTRUCTIVO</t>
  </si>
  <si>
    <t>Instructivo sincronización de reloj</t>
  </si>
  <si>
    <t>Procedimiento manejo de contraseñas</t>
  </si>
  <si>
    <t>Documento para la recuperación y pruebas de respaldos</t>
  </si>
  <si>
    <t>Documento planes de contingencia</t>
  </si>
  <si>
    <t>Preliminar</t>
  </si>
  <si>
    <t>EPMC</t>
  </si>
  <si>
    <t>Procedimiento que especifica los pasos y requisitos necesarios para el registro de una frontera</t>
  </si>
  <si>
    <t>Documento en el que se plante la forma en como se realizan las validaciones estipuladas en el anexo 3/ Res CREG 038/2014</t>
  </si>
  <si>
    <t>Instructivo para la sincronización de medidores desde sofware propietario</t>
  </si>
  <si>
    <t>Se especifica el manejo y la generación de contraseñas para medidores del RF EPM</t>
  </si>
  <si>
    <t>EMPRESAS PUBLICAS DE MEDELLIN -COMERCIALIZADOR</t>
  </si>
  <si>
    <t>CRC0226</t>
  </si>
  <si>
    <t>Manual lectura en sitio e Interrogacion remota</t>
  </si>
  <si>
    <t>Documento que especifica los pasos necesarios  para realizar una lectura local- directamente desde el medidor y la lectura realizada de manera remota con el software para lectura de medidores</t>
  </si>
  <si>
    <t>Manual Atención de fallas</t>
  </si>
  <si>
    <t>Validación pos_critica</t>
  </si>
  <si>
    <t>Validacon Medidor Principal vs Respaldo</t>
  </si>
  <si>
    <t>Validacion pre-critica</t>
  </si>
  <si>
    <t>Documento TI</t>
  </si>
  <si>
    <t>NO TIENE</t>
  </si>
  <si>
    <t>Documento para gestionar y atender las fallas. Diagnostico fronteras no reportadas</t>
  </si>
  <si>
    <t>NORMA TECNICA</t>
  </si>
  <si>
    <t>Norma Técnica General para mantenimiento sistemas de medicion</t>
  </si>
  <si>
    <r>
      <t>Mantenimiento de los sistemas de medida de acuerdo a la resolución 038 y la norma RA8-070 de EPM</t>
    </r>
    <r>
      <rPr>
        <b/>
        <sz val="11"/>
        <color theme="1"/>
        <rFont val="Trebuchet MS"/>
        <family val="2"/>
      </rPr>
      <t>.</t>
    </r>
  </si>
  <si>
    <t>N.A.</t>
  </si>
  <si>
    <t>CGM EPM (COMERCIALIZADOR)</t>
  </si>
  <si>
    <t>Documento que especifica la metodología utilizada para la validación de consumos de fronteras posterior al reporte</t>
  </si>
  <si>
    <t>Documento que especifica la metodología utilizada para la validación de consumos de fronteras principales vs respaldo</t>
  </si>
  <si>
    <t>Documento que especifica la metodología utilizada para la validación de consumos antes del reporte a XM de las fronteras de generacion, MNR y Entre agentes</t>
  </si>
  <si>
    <t>Plan de Contingencia para el CGM, el cual define el marco de actuación o la línea base de actividades que deben seguir los diferentes actores involucrados en el proceso de gestión de la medida, para garantizar su continuidad y confiabilidad.</t>
  </si>
  <si>
    <t>Frt00860</t>
  </si>
  <si>
    <t>Frt01736</t>
  </si>
  <si>
    <t>Frt06902</t>
  </si>
  <si>
    <t>Frt03833</t>
  </si>
  <si>
    <t>Frt09033</t>
  </si>
  <si>
    <t>FRT01990</t>
  </si>
  <si>
    <t>FRT01850</t>
  </si>
  <si>
    <t>FRT10006</t>
  </si>
  <si>
    <t>FRT09987</t>
  </si>
  <si>
    <t>Frt02643</t>
  </si>
  <si>
    <t>Frt01961</t>
  </si>
  <si>
    <t>CEMENTOS EL CAIRO</t>
  </si>
  <si>
    <t>COSERVICIOS</t>
  </si>
  <si>
    <t>ECOCEMENTOS</t>
  </si>
  <si>
    <t>SIMELCA</t>
  </si>
  <si>
    <t xml:space="preserve">
Los valores registrados corresponden a verificaciones realizadas desde el 1 de enero al 31 de diciembre de 2019
Los tiempos promedio de desplazamiento se asocian dependiendo del tipo de frontera y de su ubicación:
Tiempos promedio de desplazamiento para área metropolitana Antioquia: 2 horas
Tiempos promedio de desplazamiento para área rural: 4 horas
Tiempos promedio de desplazamiento para área nacional: 8 -10 horas
</t>
  </si>
  <si>
    <r>
      <t xml:space="preserve">
</t>
    </r>
    <r>
      <rPr>
        <b/>
        <sz val="14"/>
        <color theme="1"/>
        <rFont val="Arial"/>
        <family val="2"/>
      </rPr>
      <t xml:space="preserve">
Las validaciones se realizan con el total de fronteras  al cierre del mes de diciembre del 2019
</t>
    </r>
    <r>
      <rPr>
        <b/>
        <sz val="20"/>
        <color theme="1"/>
        <rFont val="Calibri"/>
        <family val="2"/>
        <scheme val="minor"/>
      </rPr>
      <t xml:space="preserve">
</t>
    </r>
  </si>
  <si>
    <t>CREADA</t>
  </si>
  <si>
    <t>CANCELADA</t>
  </si>
  <si>
    <t>FRT00034</t>
  </si>
  <si>
    <t>Frt01774</t>
  </si>
  <si>
    <t>AVIDESA MC POLLO S.A. FRIGORIFICO LOS ANDES</t>
  </si>
  <si>
    <t>Frt01243</t>
  </si>
  <si>
    <t>Frt03441</t>
  </si>
  <si>
    <t>MADERAS_FINCA</t>
  </si>
  <si>
    <t>Frt21130</t>
  </si>
  <si>
    <t>C.I. FROTIER COAL S.A.S</t>
  </si>
  <si>
    <t>MAKRO_VILLADELRIO</t>
  </si>
  <si>
    <t>AVICOLA_CEIBA</t>
  </si>
  <si>
    <t>CONTEGRAL_BOG</t>
  </si>
  <si>
    <t>CONTEGRAL_C</t>
  </si>
  <si>
    <t>CONTEGRAL_NEIVA</t>
  </si>
  <si>
    <t>CONTEGRAL_SILOS</t>
  </si>
  <si>
    <t>FINCA</t>
  </si>
  <si>
    <t>FINCA_BUCARAMANGA</t>
  </si>
  <si>
    <t>FINCA_BUGA</t>
  </si>
  <si>
    <t>FINCA_MOSQUERA</t>
  </si>
  <si>
    <t>FINCA_TIBITOC</t>
  </si>
  <si>
    <t>ALIAR_LAFAZENDA</t>
  </si>
  <si>
    <t>FRIKO</t>
  </si>
  <si>
    <t>GRANJA_B_AIRES</t>
  </si>
  <si>
    <t>MARRUECOS</t>
  </si>
  <si>
    <t>OPAV_MARIQUITA</t>
  </si>
  <si>
    <t>PANAMCO_CALERA</t>
  </si>
  <si>
    <t>PIMPOLLO_BMANGA</t>
  </si>
  <si>
    <t>PIMPOLLO_GIRON</t>
  </si>
  <si>
    <t>PIMPOLLO_UNION</t>
  </si>
  <si>
    <t>UPB_MONT</t>
  </si>
  <si>
    <t>CEMENTOS_CDM</t>
  </si>
  <si>
    <t>FLORES_DE_TEN</t>
  </si>
  <si>
    <t>HARINERA_SANMIGUEL</t>
  </si>
  <si>
    <t>OPAV_BQUILLA</t>
  </si>
  <si>
    <t>SURA_PASOANCHO</t>
  </si>
  <si>
    <t>SAN_FERNANDO</t>
  </si>
  <si>
    <t>INCUBA_ZFRANCA</t>
  </si>
  <si>
    <t>KAMPEONA</t>
  </si>
  <si>
    <t>CELEMA_DORADA</t>
  </si>
  <si>
    <t>REDPOLAR</t>
  </si>
  <si>
    <t>PLASTICOS_UNION</t>
  </si>
  <si>
    <t>COBRES_COLOMBIA_NT2</t>
  </si>
  <si>
    <t>COBRES_COLOMBIA_NT3</t>
  </si>
  <si>
    <t>AVICOLA_PLANTA3</t>
  </si>
  <si>
    <t>MARRUECOS_3</t>
  </si>
  <si>
    <t>PANAMCO_CUNDI_3</t>
  </si>
  <si>
    <t>PIMPOLLO2</t>
  </si>
  <si>
    <t>ARGOS_CAIRO_3</t>
  </si>
  <si>
    <t>FLORES_DE_TEN_3</t>
  </si>
  <si>
    <t>LACTEOS_RANCHERO3</t>
  </si>
  <si>
    <t>INDUMA_3</t>
  </si>
  <si>
    <t>LACTEOS_RANCHERO</t>
  </si>
  <si>
    <t>ALUM_ONAVA</t>
  </si>
  <si>
    <t>EEPPNORTE2</t>
  </si>
  <si>
    <t>BANCOL_POBLAD</t>
  </si>
  <si>
    <t>ESTACION_MAXIMO</t>
  </si>
  <si>
    <t>IGLU</t>
  </si>
  <si>
    <t>CALZADO_ANDES2</t>
  </si>
  <si>
    <t>CARULLA_SOLEDAD</t>
  </si>
  <si>
    <t>CERREJON_PROVISIONAL</t>
  </si>
  <si>
    <t>PELDAR_ENV_115</t>
  </si>
  <si>
    <t>RIOCHEVI_NUEVO</t>
  </si>
  <si>
    <t>DESPERCOL_EST</t>
  </si>
  <si>
    <t>INCOAL</t>
  </si>
  <si>
    <t>B_ITAGUI</t>
  </si>
  <si>
    <t>MAKRO_CALI</t>
  </si>
  <si>
    <t>ESTAMPAMOS</t>
  </si>
  <si>
    <t>EAFIT</t>
  </si>
  <si>
    <t>SIMELCA_TEM</t>
  </si>
  <si>
    <t>Frt01786</t>
  </si>
  <si>
    <t>AGUAS DE URABA S.A. E.S.P</t>
  </si>
  <si>
    <t>SIN NIU</t>
  </si>
  <si>
    <t>PALMICULTORES DEL NORTE DE SANTANDER SAS</t>
  </si>
  <si>
    <t>6871329-9</t>
  </si>
  <si>
    <t>SODIMAC COLOMBIA S.A HOME MOSQUERA</t>
  </si>
  <si>
    <t>PLANTA DE TRATAMIENTO DE AGUAS RESIDUALES AGUAS CLARAS PTAR 2</t>
  </si>
  <si>
    <t>PLANTA DE TRATAMIENTO DE AGUAS RESIDUALES PTAR 1</t>
  </si>
  <si>
    <t>DISTRITO TERMICO LA ALPUJARRA</t>
  </si>
  <si>
    <t>OPERADORA AVICOLA COLOMBIANA SAS - OPAV COPACABANA</t>
  </si>
  <si>
    <t>COBRAL LTDA</t>
  </si>
  <si>
    <t>AGROPECUARIA ALIAR MACHIJURE</t>
  </si>
  <si>
    <t>AGROPECUARIA ALIAR FRIGORIFICO LA FAZENDA</t>
  </si>
  <si>
    <t>EMPRESAS VARIAS DE MEDELLIN S.A E.S.P - RELLENO SANITARIO LA PADRERA</t>
  </si>
  <si>
    <t>ALIMENTOS FINCA SAS - FINCA CIENAGA DE ORO</t>
  </si>
  <si>
    <t>BOMBEO PAJARITGO HAMACAS</t>
  </si>
  <si>
    <t>MAKRO SUPERMAYORISTA - FLORIDABLANCA</t>
  </si>
  <si>
    <t>COMPAÑIA SURAMERICANA DE SEGUROS S.A - SURA IPS MOLINOS</t>
  </si>
  <si>
    <t>ALICO S.A. F4</t>
  </si>
  <si>
    <t>COMPAÑIA CAFETERA LA MESETA - LA INSULA</t>
  </si>
  <si>
    <t>NUTRIMEZCLAS Y ACEITES</t>
  </si>
  <si>
    <t>FALABELLA DE COLOMBIA - FALABELLA FELICIDAD</t>
  </si>
  <si>
    <t>FALABELLA DE COLOMBIA - LA CAROLA</t>
  </si>
  <si>
    <t>INDER - COMPLEJO ACUÁTICO 1</t>
  </si>
  <si>
    <t>INDER - COMPLEJO ACUÁTICO 2</t>
  </si>
  <si>
    <t>INDER_ATANASIO GIRARDOT</t>
  </si>
  <si>
    <t>CONTINENTAL GOLD LIMITED</t>
  </si>
  <si>
    <t>INDUMA PARQUE INDUSTRIAL</t>
  </si>
  <si>
    <t>CLINICA SANTA ANA SA SEDE NORTE</t>
  </si>
  <si>
    <t>SIMELCA S.A.S. NIVEL 2</t>
  </si>
  <si>
    <t>OLEOGINOSAS DEL NORTE DE SANTANDER S.A.S</t>
  </si>
  <si>
    <t>ZONA FRANCA CENTRAL CERVECERA S.A.S</t>
  </si>
  <si>
    <t>TERNIUM DEL ATLÁNTICO S.A.S</t>
  </si>
  <si>
    <t>OLAM AGRO COLOMBIA SAS</t>
  </si>
  <si>
    <t>COMANDO AEREO DE COMBATE 2 - BASE AEREA LUIS F. GOMEZ NIÑO - META</t>
  </si>
  <si>
    <t>COMANDO AEREO DE COMBATE 2 - BASE AEREA LUIS F. GOMEZ NIÑO</t>
  </si>
  <si>
    <t>REDITOS EMPRESARIALES S.A.</t>
  </si>
  <si>
    <t>CABLES DE ENERGIA Y DE TELECOMUNICACIONES S.A. - CENTELSA</t>
  </si>
  <si>
    <t>ALAMBRES Y CABLES TECNICOS S.A. - ALCATEK S.A.</t>
  </si>
  <si>
    <t>ALAMBRES Y CABLES TECNICOS S.A. ALKATEC S.A. 2</t>
  </si>
  <si>
    <t>Frt01275</t>
  </si>
  <si>
    <t>MOLINO APOLO</t>
  </si>
  <si>
    <t>Frt07577</t>
  </si>
  <si>
    <t>MAKRO SUPERMAYORISTA S.A.S. - SOLEDAD</t>
  </si>
  <si>
    <t>Frt23874</t>
  </si>
  <si>
    <t>Frt10188</t>
  </si>
  <si>
    <t>Frt23213</t>
  </si>
  <si>
    <t>Frt00745</t>
  </si>
  <si>
    <t>Frt01199</t>
  </si>
  <si>
    <t>Frt01977</t>
  </si>
  <si>
    <t>Frt11435</t>
  </si>
  <si>
    <t>Frt00868</t>
  </si>
  <si>
    <t>Frt01753</t>
  </si>
  <si>
    <t>Frt10306</t>
  </si>
  <si>
    <t>Frt00689</t>
  </si>
  <si>
    <t>Frt25939</t>
  </si>
  <si>
    <t>Frt00925</t>
  </si>
  <si>
    <t>Frt02620</t>
  </si>
  <si>
    <t>Frt01806</t>
  </si>
  <si>
    <t>Frt02065</t>
  </si>
  <si>
    <t>Frt03729</t>
  </si>
  <si>
    <t>Frt02158</t>
  </si>
  <si>
    <t>Frt00670</t>
  </si>
  <si>
    <t>Frt01935</t>
  </si>
  <si>
    <t>Frt02342</t>
  </si>
  <si>
    <t>Frt29043</t>
  </si>
  <si>
    <t>Frt01847</t>
  </si>
  <si>
    <t>Frt07305</t>
  </si>
  <si>
    <t>Frt31949</t>
  </si>
  <si>
    <t>Frt31952</t>
  </si>
  <si>
    <t>Frt24114</t>
  </si>
  <si>
    <t>Frt07005</t>
  </si>
  <si>
    <t>Frt24383</t>
  </si>
  <si>
    <t>Frt32018</t>
  </si>
  <si>
    <t>Frt32031</t>
  </si>
  <si>
    <t>Frt03205</t>
  </si>
  <si>
    <t>Frt32164</t>
  </si>
  <si>
    <t>Frt32197</t>
  </si>
  <si>
    <t>Frt32251</t>
  </si>
  <si>
    <t>Frt02564</t>
  </si>
  <si>
    <t>Frt04216</t>
  </si>
  <si>
    <t>Frt32332</t>
  </si>
  <si>
    <t>Frt14034</t>
  </si>
  <si>
    <t>Frt32728</t>
  </si>
  <si>
    <t>Frt32689</t>
  </si>
  <si>
    <t>Frt32863</t>
  </si>
  <si>
    <t>Frt32864</t>
  </si>
  <si>
    <t>Frt32862</t>
  </si>
  <si>
    <t>Frt32794</t>
  </si>
  <si>
    <t>Frt32971</t>
  </si>
  <si>
    <t>Frt32992</t>
  </si>
  <si>
    <t>Frt33032</t>
  </si>
  <si>
    <t>Frt33029</t>
  </si>
  <si>
    <t>Frt33028</t>
  </si>
  <si>
    <t>Frt33560</t>
  </si>
  <si>
    <t>Frt33490</t>
  </si>
  <si>
    <t>Frt33579</t>
  </si>
  <si>
    <t>Frt33372</t>
  </si>
  <si>
    <t>Frt33833</t>
  </si>
  <si>
    <t>Frt33701</t>
  </si>
  <si>
    <t>Frt33971</t>
  </si>
  <si>
    <t>Frt34245</t>
  </si>
  <si>
    <t>Frt34522</t>
  </si>
  <si>
    <t>Frt34342</t>
  </si>
  <si>
    <t>Frt34758</t>
  </si>
  <si>
    <t>Frt34971</t>
  </si>
  <si>
    <t>Frt34972</t>
  </si>
  <si>
    <t>Frt34973</t>
  </si>
  <si>
    <t>Frt35353</t>
  </si>
  <si>
    <t>Frt35652</t>
  </si>
  <si>
    <t>Frt35649</t>
  </si>
  <si>
    <t>Frt35727</t>
  </si>
  <si>
    <t>Frt35810</t>
  </si>
  <si>
    <t>Frt35867</t>
  </si>
  <si>
    <t>Frt18814</t>
  </si>
  <si>
    <t>Frt02440</t>
  </si>
  <si>
    <t>Frt11053</t>
  </si>
  <si>
    <t>Frt36019</t>
  </si>
  <si>
    <t>Frt01234</t>
  </si>
  <si>
    <t>Frt20339</t>
  </si>
  <si>
    <t>Frt36144</t>
  </si>
  <si>
    <t>Frt36264</t>
  </si>
  <si>
    <t>Frt02110</t>
  </si>
  <si>
    <t>Frt22348</t>
  </si>
  <si>
    <t>Frt04105</t>
  </si>
  <si>
    <t>Frt07405</t>
  </si>
  <si>
    <t>Frt04935</t>
  </si>
  <si>
    <t>Frt09900</t>
  </si>
  <si>
    <t>Frt01517</t>
  </si>
  <si>
    <t>Frt25604</t>
  </si>
  <si>
    <t>Frt07013</t>
  </si>
  <si>
    <t>Frt08355</t>
  </si>
  <si>
    <t>Frt00854</t>
  </si>
  <si>
    <t>Frt10993</t>
  </si>
  <si>
    <t>Frt01021</t>
  </si>
  <si>
    <t>Frt01739</t>
  </si>
  <si>
    <t>FRT04906</t>
  </si>
  <si>
    <t>FRT01600</t>
  </si>
  <si>
    <t>FRT01056</t>
  </si>
  <si>
    <t>FRT02142</t>
  </si>
  <si>
    <t>FRT26495</t>
  </si>
  <si>
    <t>FRT26927</t>
  </si>
  <si>
    <t>FRT00781</t>
  </si>
  <si>
    <t>FRT01136</t>
  </si>
  <si>
    <t>FRT02252</t>
  </si>
  <si>
    <t>FRT01675</t>
  </si>
  <si>
    <t>FRT14145</t>
  </si>
  <si>
    <t>FRT10991</t>
  </si>
  <si>
    <t>FRT10990</t>
  </si>
  <si>
    <t>FRT04385</t>
  </si>
  <si>
    <t>FRT08981</t>
  </si>
  <si>
    <t>FRT03619</t>
  </si>
  <si>
    <t>FRT07009</t>
  </si>
  <si>
    <t>FRT26240</t>
  </si>
  <si>
    <t>FRT28407</t>
  </si>
  <si>
    <t>FRT04681</t>
  </si>
  <si>
    <t>FRT01974</t>
  </si>
  <si>
    <t>FRT01986</t>
  </si>
  <si>
    <t>FRT03354</t>
  </si>
  <si>
    <t>FRT01088</t>
  </si>
  <si>
    <t>FRT06487</t>
  </si>
  <si>
    <t>FRT01630</t>
  </si>
  <si>
    <t>FRT10989</t>
  </si>
  <si>
    <t>FRT06262</t>
  </si>
  <si>
    <t>FRT00818</t>
  </si>
  <si>
    <t>FRT11414</t>
  </si>
  <si>
    <t>FRT03949</t>
  </si>
  <si>
    <t>FRT01151</t>
  </si>
  <si>
    <t>FRT03779</t>
  </si>
  <si>
    <t>FRT02299</t>
  </si>
  <si>
    <t>FRT03950</t>
  </si>
  <si>
    <t>FRT01104</t>
  </si>
  <si>
    <t>FRT00779</t>
  </si>
  <si>
    <t>FRT06493</t>
  </si>
  <si>
    <t>FRT14065</t>
  </si>
  <si>
    <t>FRT01060</t>
  </si>
  <si>
    <t>FRT00819</t>
  </si>
  <si>
    <t>FRT00880</t>
  </si>
  <si>
    <t>FRT03175</t>
  </si>
  <si>
    <t>FRT08881</t>
  </si>
  <si>
    <t>FRT00708</t>
  </si>
  <si>
    <t>FRT02685</t>
  </si>
  <si>
    <t>FRT06825</t>
  </si>
  <si>
    <t>FRT01993</t>
  </si>
  <si>
    <t>FRT02281</t>
  </si>
  <si>
    <t>FRT00710</t>
  </si>
  <si>
    <t>FRT01108</t>
  </si>
  <si>
    <t>FRT01063</t>
  </si>
  <si>
    <t>FRT04993</t>
  </si>
  <si>
    <t>FRT05757</t>
  </si>
  <si>
    <t>FRT01473</t>
  </si>
  <si>
    <t>FRT04101</t>
  </si>
  <si>
    <t>FRT06993</t>
  </si>
  <si>
    <t>FRT01486</t>
  </si>
  <si>
    <t>FRT03958</t>
  </si>
  <si>
    <t>FRT05760</t>
  </si>
  <si>
    <t>FRT03959</t>
  </si>
  <si>
    <t>FRT03867</t>
  </si>
  <si>
    <t>FRT01677</t>
  </si>
  <si>
    <t>FRT03583</t>
  </si>
  <si>
    <t>FRT00953</t>
  </si>
  <si>
    <t>FRT11069</t>
  </si>
  <si>
    <t>FRT00905</t>
  </si>
  <si>
    <t>FRT04980</t>
  </si>
  <si>
    <t>FRT20163</t>
  </si>
  <si>
    <t>FRT18580</t>
  </si>
  <si>
    <t>FRT01482</t>
  </si>
  <si>
    <t>FRT00983</t>
  </si>
  <si>
    <t>FRT06788</t>
  </si>
  <si>
    <t>FRT00774</t>
  </si>
  <si>
    <t>FRT05997</t>
  </si>
  <si>
    <t>FRT08947</t>
  </si>
  <si>
    <t>FRT00923</t>
  </si>
  <si>
    <t>FRT01058</t>
  </si>
  <si>
    <t>FRT06992</t>
  </si>
  <si>
    <t>FRT01414</t>
  </si>
  <si>
    <t>FRT05165</t>
  </si>
  <si>
    <t>FRT28559</t>
  </si>
  <si>
    <t>FRT28571</t>
  </si>
  <si>
    <t>FRT04106</t>
  </si>
  <si>
    <t>FRT07010</t>
  </si>
  <si>
    <t>FRT05341</t>
  </si>
  <si>
    <t>FRT05529</t>
  </si>
  <si>
    <t>FRT07029</t>
  </si>
  <si>
    <t>FRT02394</t>
  </si>
  <si>
    <t>FRT01440</t>
  </si>
  <si>
    <t>FRT02253</t>
  </si>
  <si>
    <t>FRT07750</t>
  </si>
  <si>
    <t>FRT13973</t>
  </si>
  <si>
    <t>FRT10147</t>
  </si>
  <si>
    <t>FRT07907</t>
  </si>
  <si>
    <t>FRT07372</t>
  </si>
  <si>
    <t>FRT06830</t>
  </si>
  <si>
    <t>FRT08018</t>
  </si>
  <si>
    <t>FRT03648</t>
  </si>
  <si>
    <t>FRT06831</t>
  </si>
  <si>
    <t>FRT01093</t>
  </si>
  <si>
    <t>FRT02050</t>
  </si>
  <si>
    <t>FRT01101</t>
  </si>
  <si>
    <t>FRT01139</t>
  </si>
  <si>
    <t>FRT04092</t>
  </si>
  <si>
    <t>FRT01172</t>
  </si>
  <si>
    <t>FRT01465</t>
  </si>
  <si>
    <t>FRT01536</t>
  </si>
  <si>
    <t>FRT03948</t>
  </si>
  <si>
    <t>FRT01474</t>
  </si>
  <si>
    <t>FRT20373</t>
  </si>
  <si>
    <t>FRT04141</t>
  </si>
  <si>
    <t>FRT03947</t>
  </si>
  <si>
    <t>FRT02006</t>
  </si>
  <si>
    <t>FRT02008</t>
  </si>
  <si>
    <t>FRT07663</t>
  </si>
  <si>
    <t>FRT00706</t>
  </si>
  <si>
    <t>FRT14146</t>
  </si>
  <si>
    <t>FRT03531</t>
  </si>
  <si>
    <t>FRT03666</t>
  </si>
  <si>
    <t>FRT02001</t>
  </si>
  <si>
    <t>FRT02007</t>
  </si>
  <si>
    <t>FRT02002</t>
  </si>
  <si>
    <t>FRT02066</t>
  </si>
  <si>
    <t>FRT02005</t>
  </si>
  <si>
    <t>FRT02000</t>
  </si>
  <si>
    <t>FRT02003</t>
  </si>
  <si>
    <t>FRT02004</t>
  </si>
  <si>
    <t>FRT00775</t>
  </si>
  <si>
    <t>FRT07972</t>
  </si>
  <si>
    <t>FRT14066</t>
  </si>
  <si>
    <t>FRT04071</t>
  </si>
  <si>
    <t>FRT04342</t>
  </si>
  <si>
    <t>FRT07002</t>
  </si>
  <si>
    <t>FRT07510</t>
  </si>
  <si>
    <t>FRT00717</t>
  </si>
  <si>
    <t>FRT00704</t>
  </si>
  <si>
    <t>FRT00709</t>
  </si>
  <si>
    <t>FRT18925</t>
  </si>
  <si>
    <t>FRT00705</t>
  </si>
  <si>
    <t>FRT00707</t>
  </si>
  <si>
    <t>FRT00703</t>
  </si>
  <si>
    <t>FRT02067</t>
  </si>
  <si>
    <t>FRT06193</t>
  </si>
  <si>
    <t>FRT26591</t>
  </si>
  <si>
    <t>FRT18972</t>
  </si>
  <si>
    <t>FRT07578</t>
  </si>
  <si>
    <t>FRT06369</t>
  </si>
  <si>
    <t>FRT09436</t>
  </si>
  <si>
    <t>FRT06316</t>
  </si>
  <si>
    <t>FRT06926</t>
  </si>
  <si>
    <t>FRT26928</t>
  </si>
  <si>
    <t>FRT06450</t>
  </si>
  <si>
    <t>FRT06738</t>
  </si>
  <si>
    <t>FRT07465</t>
  </si>
  <si>
    <t>FRT07158</t>
  </si>
  <si>
    <t>FRT21005</t>
  </si>
  <si>
    <t>FRT24876</t>
  </si>
  <si>
    <t>FRT07910</t>
  </si>
  <si>
    <t>FRT00780</t>
  </si>
  <si>
    <t>FRT06777</t>
  </si>
  <si>
    <t>FRT11577</t>
  </si>
  <si>
    <t>FRT04950</t>
  </si>
  <si>
    <t>FRT02229</t>
  </si>
  <si>
    <t>FRT07700</t>
  </si>
  <si>
    <t>FRT29466</t>
  </si>
  <si>
    <t>FRT03553</t>
  </si>
  <si>
    <t>FRT14224</t>
  </si>
  <si>
    <t>FRT19843</t>
  </si>
  <si>
    <t>FRT31210</t>
  </si>
  <si>
    <t>FRT22365</t>
  </si>
  <si>
    <t>FRT01144</t>
  </si>
  <si>
    <t>FRT00777</t>
  </si>
  <si>
    <t>FRT01904</t>
  </si>
  <si>
    <t>FRT01067</t>
  </si>
  <si>
    <t>FRT02044</t>
  </si>
  <si>
    <t>FRT01030</t>
  </si>
  <si>
    <t>FRT07151</t>
  </si>
  <si>
    <t>FRT21281</t>
  </si>
  <si>
    <t>FRT05763</t>
  </si>
  <si>
    <t>FRT01429</t>
  </si>
  <si>
    <t>FRT19741</t>
  </si>
  <si>
    <t>FRT01996</t>
  </si>
  <si>
    <t>FRT10204</t>
  </si>
  <si>
    <t>FRT24825</t>
  </si>
  <si>
    <t>FRT06410</t>
  </si>
  <si>
    <t>FRT24427</t>
  </si>
  <si>
    <t>FRT06317</t>
  </si>
  <si>
    <t>FRT03962</t>
  </si>
  <si>
    <t>FRT01057</t>
  </si>
  <si>
    <t>FRT28840</t>
  </si>
  <si>
    <t>FRT02515</t>
  </si>
  <si>
    <t>FRT01072</t>
  </si>
  <si>
    <t>FRT07462</t>
  </si>
  <si>
    <t>FRT12152</t>
  </si>
  <si>
    <t>FRT04943</t>
  </si>
  <si>
    <t>FRT02069</t>
  </si>
  <si>
    <t>FRT24858</t>
  </si>
  <si>
    <t>FRT20927</t>
  </si>
  <si>
    <t>FRT22162</t>
  </si>
  <si>
    <t>FRT01905</t>
  </si>
  <si>
    <t>FRT06032</t>
  </si>
  <si>
    <t>FRT07535</t>
  </si>
  <si>
    <t>FRT01089</t>
  </si>
  <si>
    <t>FRT02048</t>
  </si>
  <si>
    <t>FRT02049</t>
  </si>
  <si>
    <t>FRT02051</t>
  </si>
  <si>
    <t>FRT03755</t>
  </si>
  <si>
    <t>FRT00776</t>
  </si>
  <si>
    <t>FRT20538</t>
  </si>
  <si>
    <t>FRT07593</t>
  </si>
  <si>
    <t>FRT01228</t>
  </si>
  <si>
    <t>FRT04210</t>
  </si>
  <si>
    <t>FRT25659</t>
  </si>
  <si>
    <t>FRT26482</t>
  </si>
  <si>
    <t>CAD_BQUILLA</t>
  </si>
  <si>
    <t>COLCUEROSIMACU</t>
  </si>
  <si>
    <t>CAD_MONTERIACEN</t>
  </si>
  <si>
    <t>CAD_MONTERIANOR</t>
  </si>
  <si>
    <t>CARULLA_CERRITOS</t>
  </si>
  <si>
    <t>CARULLA_PINARES</t>
  </si>
  <si>
    <t>CAD_SAN_BLAS</t>
  </si>
  <si>
    <t>CAD_VALLEDUPAR</t>
  </si>
  <si>
    <t>CARULLA_72</t>
  </si>
  <si>
    <t>CARULLA_82</t>
  </si>
  <si>
    <t>CARULLA_CAMPESTRE</t>
  </si>
  <si>
    <t>CARULLA_LUCIA</t>
  </si>
  <si>
    <t>CARULLA_SUSANA</t>
  </si>
  <si>
    <t>ALMAXIMO_CENTRO</t>
  </si>
  <si>
    <t>ALMAX_GUAIMARAL</t>
  </si>
  <si>
    <t>FACACIAS</t>
  </si>
  <si>
    <t>EXITO_SINCELEJO</t>
  </si>
  <si>
    <t>EXITO_TOLU</t>
  </si>
  <si>
    <t>LAD_COSTA_CARIBE</t>
  </si>
  <si>
    <t>FCALIMA</t>
  </si>
  <si>
    <t>FCANELON</t>
  </si>
  <si>
    <t>FVALVANERA</t>
  </si>
  <si>
    <t>JCHIA</t>
  </si>
  <si>
    <t>VIVERO_CASTELLANA</t>
  </si>
  <si>
    <t>JROSAL</t>
  </si>
  <si>
    <t>RIOFRIO</t>
  </si>
  <si>
    <t>VIVERO_MATUNA</t>
  </si>
  <si>
    <t>SUPERINTER_DOSQUEBRA</t>
  </si>
  <si>
    <t>VIVERO_SANDIEGO</t>
  </si>
  <si>
    <t>SUPERINTER_MELENDEZ</t>
  </si>
  <si>
    <t>CARULLA_63</t>
  </si>
  <si>
    <t>CAD_POPAYAN</t>
  </si>
  <si>
    <t>EXITO_POPAYAN</t>
  </si>
  <si>
    <t>FRIGOSUR</t>
  </si>
  <si>
    <t>CARULLA_ROSALES</t>
  </si>
  <si>
    <t>CAD_SANTA_MARTA</t>
  </si>
  <si>
    <t>CAD_VILLACOUNTRY</t>
  </si>
  <si>
    <t>EXITO_CARTAGENA</t>
  </si>
  <si>
    <t>EXITO_MAGANGUE</t>
  </si>
  <si>
    <t>CAD_SAN_CANCIO</t>
  </si>
  <si>
    <t>VIVERO_77</t>
  </si>
  <si>
    <t>VIVERO_SANFRANCISCO</t>
  </si>
  <si>
    <t>EXITO_SANMATEO</t>
  </si>
  <si>
    <t>EXITO_MANIZALES</t>
  </si>
  <si>
    <t>EXITO80</t>
  </si>
  <si>
    <t>EXITOCOLINA</t>
  </si>
  <si>
    <t>EXITO_PASTO_P</t>
  </si>
  <si>
    <t>CAD_GIRARDOT</t>
  </si>
  <si>
    <t>CAD_NIZA</t>
  </si>
  <si>
    <t>EXITONORTE</t>
  </si>
  <si>
    <t>CAD_SALITRE</t>
  </si>
  <si>
    <t>CAD_UNIBOGOTA</t>
  </si>
  <si>
    <t>EXITO_CHAPINERO</t>
  </si>
  <si>
    <t>CARULLA_140</t>
  </si>
  <si>
    <t>CARULLA_147</t>
  </si>
  <si>
    <t>CARULLA_47</t>
  </si>
  <si>
    <t>EXITO_OCCIDENTE</t>
  </si>
  <si>
    <t>CARULLA_ALHAMBRA</t>
  </si>
  <si>
    <t>CARULLA_CEDRO</t>
  </si>
  <si>
    <t>EXITO_SUBA</t>
  </si>
  <si>
    <t>CARULLA_CHICO</t>
  </si>
  <si>
    <t>CARULLA_COUNTRY</t>
  </si>
  <si>
    <t>CARULLA_GALERIAS</t>
  </si>
  <si>
    <t>EXITO_VILLAMAYOR</t>
  </si>
  <si>
    <t>CAD_OPTIMO_NEIVA</t>
  </si>
  <si>
    <t>EXITO_FERNANDO</t>
  </si>
  <si>
    <t>EXITO_FLORA</t>
  </si>
  <si>
    <t>CARULLA_QUINTA</t>
  </si>
  <si>
    <t>SUPERINTER_GUADALUPE</t>
  </si>
  <si>
    <t>SUPERINTER_GUAYACANE</t>
  </si>
  <si>
    <t>CARULLA_SBARBARA</t>
  </si>
  <si>
    <t>CAD_OPTIMO_VILLAVO</t>
  </si>
  <si>
    <t>EXITO_UNIVILLAVO</t>
  </si>
  <si>
    <t>CVSA_BOGOTA</t>
  </si>
  <si>
    <t>EXITO_PEREIRA</t>
  </si>
  <si>
    <t>EXITO_BARRANCA</t>
  </si>
  <si>
    <t>CAD_IBAGUE</t>
  </si>
  <si>
    <t>CAD_SINCELEJO</t>
  </si>
  <si>
    <t>EXITO_GRANESTACION</t>
  </si>
  <si>
    <t>EXITO_20JULIO</t>
  </si>
  <si>
    <t>EXITO_ALAMOS</t>
  </si>
  <si>
    <t>EXITO_BOSA</t>
  </si>
  <si>
    <t>FLORES_ALJIBE</t>
  </si>
  <si>
    <t>EXITO_BUCARAMANGA</t>
  </si>
  <si>
    <t>EXITO_FACA</t>
  </si>
  <si>
    <t>CIPRES</t>
  </si>
  <si>
    <t>EXITO_FONTIBON</t>
  </si>
  <si>
    <t>EXITO_FUSA</t>
  </si>
  <si>
    <t>CAD_SANTA_MARTA_2</t>
  </si>
  <si>
    <t>EXITO_MODELIA</t>
  </si>
  <si>
    <t>CARULLA_86</t>
  </si>
  <si>
    <t>EXITO_SANMARTIN</t>
  </si>
  <si>
    <t>CEDI_CARIBE</t>
  </si>
  <si>
    <t>EXITO_TINTAL</t>
  </si>
  <si>
    <t>EXITO_TUNAL</t>
  </si>
  <si>
    <t>EXITO_USME</t>
  </si>
  <si>
    <t>EXITO_BQUILLASUR</t>
  </si>
  <si>
    <t>EXITO_ZIPAQUIRA</t>
  </si>
  <si>
    <t>VIVERO_BUENAVISTA</t>
  </si>
  <si>
    <t>VIVERO_PANORAMA</t>
  </si>
  <si>
    <t>VIVERO_VALLEDUPAR</t>
  </si>
  <si>
    <t>CAD_QUINTA</t>
  </si>
  <si>
    <t>CAD_PASTO</t>
  </si>
  <si>
    <t>CAD_OFIBOGOTA</t>
  </si>
  <si>
    <t>CARULLA_100</t>
  </si>
  <si>
    <t>POMONA_102</t>
  </si>
  <si>
    <t>CARULLA_CENTROCHIA</t>
  </si>
  <si>
    <t>CARULLA_NIZA</t>
  </si>
  <si>
    <t>SURTIMAX_CHIA</t>
  </si>
  <si>
    <t>CARULLA_PABLOVI</t>
  </si>
  <si>
    <t>EXITO_FLORENCIA</t>
  </si>
  <si>
    <t>CARULLA_PASEOREAL</t>
  </si>
  <si>
    <t>CARULLA_PEPESIERRA</t>
  </si>
  <si>
    <t>LEY_DUITAMA</t>
  </si>
  <si>
    <t>LEY_TUNJA</t>
  </si>
  <si>
    <t>CARULLA_RINCON</t>
  </si>
  <si>
    <t>EXITOAMERI</t>
  </si>
  <si>
    <t>EXITO_YOPAL</t>
  </si>
  <si>
    <t>EXITO_COUNTRY</t>
  </si>
  <si>
    <t>CAD_BELLO</t>
  </si>
  <si>
    <t>CAD_COLOMBIA</t>
  </si>
  <si>
    <t>CAD_ELTESORO</t>
  </si>
  <si>
    <t>CAD_ENVIGADO</t>
  </si>
  <si>
    <t>CAD_LA70</t>
  </si>
  <si>
    <t>CAD_LEYBELLO</t>
  </si>
  <si>
    <t>CAD_OVIEDO</t>
  </si>
  <si>
    <t>CAD_POBLADO</t>
  </si>
  <si>
    <t>CAD_SANLUCAS</t>
  </si>
  <si>
    <t>CAFETERO</t>
  </si>
  <si>
    <t>CARULLA_ALEJANDRIA</t>
  </si>
  <si>
    <t>CARULLA_CITY_PLAZA</t>
  </si>
  <si>
    <t>CARULLA_ELPINAR</t>
  </si>
  <si>
    <t>CARULLA_OVIEDO</t>
  </si>
  <si>
    <t>CARULLA_PALMAS</t>
  </si>
  <si>
    <t>CARULLA_SAO_PAULO</t>
  </si>
  <si>
    <t>EUROCERÁMI</t>
  </si>
  <si>
    <t>EXITOCOLOM</t>
  </si>
  <si>
    <t>EXITOENV</t>
  </si>
  <si>
    <t>EXITOENV2</t>
  </si>
  <si>
    <t>EXITOLAURE</t>
  </si>
  <si>
    <t>EXITOPOBLA</t>
  </si>
  <si>
    <t>EXITOSAN</t>
  </si>
  <si>
    <t>EXITOSAN1</t>
  </si>
  <si>
    <t>EXITO_APARTADO</t>
  </si>
  <si>
    <t>EXITO_BELEN_N2</t>
  </si>
  <si>
    <t>EXITO_CAREPA</t>
  </si>
  <si>
    <t>EXITO_CAUCASIA</t>
  </si>
  <si>
    <t>EXITO_CEDIVEGAS</t>
  </si>
  <si>
    <t>EXITO_DELESTE</t>
  </si>
  <si>
    <t>EXITO_ITAGUI</t>
  </si>
  <si>
    <t>EXITO_LAMOTA</t>
  </si>
  <si>
    <t>EXITO_MAYORCA</t>
  </si>
  <si>
    <t>EXITO_MOLINOS</t>
  </si>
  <si>
    <t>EXITO_RIONEGRO</t>
  </si>
  <si>
    <t>EXITO_ROBLEDO</t>
  </si>
  <si>
    <t>EXITO_SABANETA</t>
  </si>
  <si>
    <t>EXITO_TURBO</t>
  </si>
  <si>
    <t>EXITO_VEGAS_FRESCOS</t>
  </si>
  <si>
    <t>HMART_OVIEDO</t>
  </si>
  <si>
    <t>LEYSAND</t>
  </si>
  <si>
    <t>POMONA_LAURELES</t>
  </si>
  <si>
    <t>QUINTANA</t>
  </si>
  <si>
    <t>SENCO</t>
  </si>
  <si>
    <t>TEÑIDOS</t>
  </si>
  <si>
    <t>VIVERO_LLANOGRANDE</t>
  </si>
  <si>
    <t>EXITO_FONTANAR</t>
  </si>
  <si>
    <t>POMONA_110</t>
  </si>
  <si>
    <t>EXITO_YOPALCENTRO</t>
  </si>
  <si>
    <t>LA14</t>
  </si>
  <si>
    <t>EXITO_ARMENIA_N2</t>
  </si>
  <si>
    <t>SUPERINTER_AV_CENTE</t>
  </si>
  <si>
    <t>CAD_NEIVA</t>
  </si>
  <si>
    <t>CAD_UNICALI</t>
  </si>
  <si>
    <t>CARULLA_NEIVA</t>
  </si>
  <si>
    <t>CARULLA_CENTER</t>
  </si>
  <si>
    <t>CARULLA_FERNANDO</t>
  </si>
  <si>
    <t>CAD_COLON</t>
  </si>
  <si>
    <t>CAD_OFCALI</t>
  </si>
  <si>
    <t>CARULLA_PANCE</t>
  </si>
  <si>
    <t>EXITO_SIMON_BOLIVAR</t>
  </si>
  <si>
    <t>LEY_PALMETTO</t>
  </si>
  <si>
    <t>SUPERINTER_SILOE</t>
  </si>
  <si>
    <t>SUPERINT_VILLACOLOMB</t>
  </si>
  <si>
    <t>CAD_PALMIRA</t>
  </si>
  <si>
    <t>SUPERINTER_PALMIRA</t>
  </si>
  <si>
    <t>EXITO_PIEDECUESTA</t>
  </si>
  <si>
    <t>POMONA_CIUDAD_JARDIN</t>
  </si>
  <si>
    <t>SKNCARIBECAFE_GIRON</t>
  </si>
  <si>
    <t>EXITO_TULUA</t>
  </si>
  <si>
    <t>TABACOS_RUBIOS</t>
  </si>
  <si>
    <t>CAD_EJECUTIVOS</t>
  </si>
  <si>
    <t>CARULLA_CASTILLOGRAN</t>
  </si>
  <si>
    <t>EXITO_DUAL_RIOHACHA</t>
  </si>
  <si>
    <t>SURTIMAX_GIRARDOT</t>
  </si>
  <si>
    <t>CAD_VILLAVO</t>
  </si>
  <si>
    <t>SUPERINTER_CARTAGO</t>
  </si>
  <si>
    <t>SUPERINTER_LATIENDA</t>
  </si>
  <si>
    <t>CARULLA_CABLEPLAZA</t>
  </si>
  <si>
    <t>EXITO_CENTROPEREIRA</t>
  </si>
  <si>
    <t>EXITO_ARMENIA_UNICEN</t>
  </si>
  <si>
    <t>EXITO_CRISTAL</t>
  </si>
  <si>
    <t>SUPERITERLA19</t>
  </si>
  <si>
    <t>EXITO_CUBA</t>
  </si>
  <si>
    <t>CARULLA_BOCAGRANDE</t>
  </si>
  <si>
    <t>VIVERO_BVISTA_SANTA</t>
  </si>
  <si>
    <t>SUPERINTER_JAMUNDI</t>
  </si>
  <si>
    <t>VIVERO_MONTERIA</t>
  </si>
  <si>
    <t>CAD_CABECERA</t>
  </si>
  <si>
    <t>CAD_CAÑAVERAL</t>
  </si>
  <si>
    <t>CAD_CENTROBUC</t>
  </si>
  <si>
    <t>VIVERO_MURILLO</t>
  </si>
  <si>
    <t>CAD_CHIPICHAPE</t>
  </si>
  <si>
    <t>EXITO_BUGA</t>
  </si>
  <si>
    <t>EXITO_PITALITO</t>
  </si>
  <si>
    <t>EXITO_BVENTURA</t>
  </si>
  <si>
    <t>EXITO_ORIENTAL</t>
  </si>
  <si>
    <t>CARULLA_IBAGUE</t>
  </si>
  <si>
    <t>EXITO_ESPINAL</t>
  </si>
  <si>
    <t>SUPERINTER_PRIMAVERA</t>
  </si>
  <si>
    <t>Frt01072</t>
  </si>
  <si>
    <t>Frt35357</t>
  </si>
  <si>
    <t>Frt35358</t>
  </si>
  <si>
    <t>R411_AT2_230KV</t>
  </si>
  <si>
    <t>Frt34520</t>
  </si>
  <si>
    <t>Frt34521</t>
  </si>
  <si>
    <t>LOS CORDOBAS FE</t>
  </si>
  <si>
    <t>ANTERIOR EADE</t>
  </si>
  <si>
    <t>Frt32099</t>
  </si>
  <si>
    <t>Frt32489</t>
  </si>
  <si>
    <t>Frt32490</t>
  </si>
  <si>
    <t>Frt32491</t>
  </si>
  <si>
    <t>Frt32492</t>
  </si>
  <si>
    <t>Frt32493</t>
  </si>
  <si>
    <t>Frt32494</t>
  </si>
  <si>
    <t>Frt32495</t>
  </si>
  <si>
    <t>Frt32496</t>
  </si>
  <si>
    <t>Frt32497</t>
  </si>
  <si>
    <t>Frt32498</t>
  </si>
  <si>
    <t>Frt32499</t>
  </si>
  <si>
    <t>Frt32500</t>
  </si>
  <si>
    <t>Frt32501</t>
  </si>
  <si>
    <t>Frt33561</t>
  </si>
  <si>
    <t>Frt33562</t>
  </si>
  <si>
    <t>Frt33669</t>
  </si>
  <si>
    <t>Frt33670</t>
  </si>
  <si>
    <t>Frt33671</t>
  </si>
  <si>
    <t>Frt33901</t>
  </si>
  <si>
    <t>Frt33902</t>
  </si>
  <si>
    <t>Frt33903</t>
  </si>
  <si>
    <t>Frt33904</t>
  </si>
  <si>
    <t>Frt33905</t>
  </si>
  <si>
    <t>Frt33906</t>
  </si>
  <si>
    <t>Frt33907</t>
  </si>
  <si>
    <t>Frt33908</t>
  </si>
  <si>
    <t>Frt34036</t>
  </si>
  <si>
    <t>Frt34037</t>
  </si>
  <si>
    <t>Frt34582</t>
  </si>
  <si>
    <t>Frt34583</t>
  </si>
  <si>
    <t>Frt34584</t>
  </si>
  <si>
    <t>Frt34585</t>
  </si>
  <si>
    <t>Frt34586</t>
  </si>
  <si>
    <t>Frt34638</t>
  </si>
  <si>
    <t>Frt34652</t>
  </si>
  <si>
    <t>Frt34655</t>
  </si>
  <si>
    <t>Frt34656</t>
  </si>
  <si>
    <t>Frt34662</t>
  </si>
  <si>
    <t>Frt34663</t>
  </si>
  <si>
    <t>Frt34665</t>
  </si>
  <si>
    <t>Frt34667</t>
  </si>
  <si>
    <t>Frt34670</t>
  </si>
  <si>
    <t>Frt34671</t>
  </si>
  <si>
    <t>Frt35894</t>
  </si>
  <si>
    <t>Frt35895</t>
  </si>
  <si>
    <t>Frt35896</t>
  </si>
  <si>
    <t>Frt35897</t>
  </si>
  <si>
    <t>Frt35898</t>
  </si>
  <si>
    <t>Frt35899</t>
  </si>
  <si>
    <t>Frt35900</t>
  </si>
  <si>
    <t>Frt35901</t>
  </si>
  <si>
    <t>Frt35902</t>
  </si>
  <si>
    <t>Frt35903</t>
  </si>
  <si>
    <t>Frt35904</t>
  </si>
  <si>
    <t>Frt35905</t>
  </si>
  <si>
    <t>Frt35906</t>
  </si>
  <si>
    <t>Frt35908</t>
  </si>
  <si>
    <t>Frt35909</t>
  </si>
  <si>
    <t>Frt35914</t>
  </si>
  <si>
    <t>Frt35915</t>
  </si>
  <si>
    <t>Frt35916</t>
  </si>
  <si>
    <t>Frt35917</t>
  </si>
  <si>
    <t>Frt35918</t>
  </si>
  <si>
    <t>Frt35919</t>
  </si>
  <si>
    <t>Frt35920</t>
  </si>
  <si>
    <t>Frt35921</t>
  </si>
  <si>
    <t>Frt35922</t>
  </si>
  <si>
    <t>Frt35928</t>
  </si>
  <si>
    <t>Frt35929</t>
  </si>
  <si>
    <t>Frt35930</t>
  </si>
  <si>
    <t>Frt35931</t>
  </si>
  <si>
    <t>Frt35932</t>
  </si>
  <si>
    <t>Frt36043</t>
  </si>
  <si>
    <t>Frt36044</t>
  </si>
  <si>
    <t>Frt36045</t>
  </si>
  <si>
    <t>Frt36046</t>
  </si>
  <si>
    <t>Frt36047</t>
  </si>
  <si>
    <t>Frt36048</t>
  </si>
  <si>
    <t>Frt36049</t>
  </si>
  <si>
    <t>Frt36050</t>
  </si>
  <si>
    <t>Frt36051</t>
  </si>
  <si>
    <t>Frt36052</t>
  </si>
  <si>
    <t>Frt36053</t>
  </si>
  <si>
    <t>Frt36054</t>
  </si>
  <si>
    <t>Frt36055</t>
  </si>
  <si>
    <t>Frt36056</t>
  </si>
  <si>
    <t>Frt36061</t>
  </si>
  <si>
    <t>Frt36062</t>
  </si>
  <si>
    <t>Frt36162</t>
  </si>
  <si>
    <t>Frt36163</t>
  </si>
  <si>
    <t>Frt36164</t>
  </si>
  <si>
    <t>Frt36165</t>
  </si>
  <si>
    <t>Frt36166</t>
  </si>
  <si>
    <t>Frt36167</t>
  </si>
  <si>
    <t>Frt36168</t>
  </si>
  <si>
    <t>Frt36169</t>
  </si>
  <si>
    <t>Frt36170</t>
  </si>
  <si>
    <t>Frt36171</t>
  </si>
  <si>
    <t>Frt36172</t>
  </si>
  <si>
    <t>Frt36173</t>
  </si>
  <si>
    <t>Frt36182</t>
  </si>
  <si>
    <t>Frt36183</t>
  </si>
  <si>
    <t>Frt36184</t>
  </si>
  <si>
    <t>Frt36185</t>
  </si>
  <si>
    <t>Frt36186</t>
  </si>
  <si>
    <t>Frt36187</t>
  </si>
  <si>
    <t>Frt36188</t>
  </si>
  <si>
    <t>Frt36189</t>
  </si>
  <si>
    <t>Frt36190</t>
  </si>
  <si>
    <t>Frt36204</t>
  </si>
  <si>
    <t>Frt36205</t>
  </si>
  <si>
    <t>Frt36206</t>
  </si>
  <si>
    <t>Frt36207</t>
  </si>
  <si>
    <t>Frt36208</t>
  </si>
  <si>
    <t>Frt36209</t>
  </si>
  <si>
    <t>Frt36210</t>
  </si>
  <si>
    <t>Frt36211</t>
  </si>
  <si>
    <t>Frt36212</t>
  </si>
  <si>
    <t>Frt36213</t>
  </si>
  <si>
    <t>Frt36214</t>
  </si>
  <si>
    <t>Frt36215</t>
  </si>
  <si>
    <t>Frt36216</t>
  </si>
  <si>
    <t>Frt36217</t>
  </si>
  <si>
    <t>Frt36218</t>
  </si>
  <si>
    <t>Frt36219</t>
  </si>
  <si>
    <t>Frt36220</t>
  </si>
  <si>
    <t>Frt36221</t>
  </si>
  <si>
    <t>Frt36222</t>
  </si>
  <si>
    <t>Frt36223</t>
  </si>
  <si>
    <t>Frt36224</t>
  </si>
  <si>
    <t>Frt36225</t>
  </si>
  <si>
    <t>Frt36226</t>
  </si>
  <si>
    <t>Frt36227</t>
  </si>
  <si>
    <t>Frt36228</t>
  </si>
  <si>
    <t>Frt36229</t>
  </si>
  <si>
    <t>Frt36230</t>
  </si>
  <si>
    <t>Frt36255</t>
  </si>
  <si>
    <t>Frt36276</t>
  </si>
  <si>
    <t>R216_T2_110KV</t>
  </si>
  <si>
    <t>R13_AT1_110KV_EXP</t>
  </si>
  <si>
    <t>R13_AT1_110KV_IMP</t>
  </si>
  <si>
    <t>R13_T1_110KV_EXP</t>
  </si>
  <si>
    <t>R13_T1_110KV_IMP</t>
  </si>
  <si>
    <t>R13_T2_13,2KV_EXP</t>
  </si>
  <si>
    <t>R13_T2_13.2KV_IMP</t>
  </si>
  <si>
    <t>R12_AT1_44KV_IMP</t>
  </si>
  <si>
    <t>R12_AT1_110KV_IMP</t>
  </si>
  <si>
    <t>R12_AT2_44KV_IMP</t>
  </si>
  <si>
    <t>R12_AT2_110KV_IMP</t>
  </si>
  <si>
    <t>R12_T1_110KV_IMP</t>
  </si>
  <si>
    <t>R12_T2_13.2KV_IMP</t>
  </si>
  <si>
    <t>R12_T2_110KV_IMP</t>
  </si>
  <si>
    <t>R03_AT1_110KV_IMP</t>
  </si>
  <si>
    <t>R03_AT1_110KV_EXP</t>
  </si>
  <si>
    <t>R03_AT2_110KV__EXP</t>
  </si>
  <si>
    <t>R03_AT2_110KV_IMP</t>
  </si>
  <si>
    <t>R03_T1_44KV_IMP</t>
  </si>
  <si>
    <t>R02_T1_44KV_IMP</t>
  </si>
  <si>
    <t>R02_T1_44KV_EXP</t>
  </si>
  <si>
    <t>R02_T1_13.2KV_IMP</t>
  </si>
  <si>
    <t>R02_T1_13.2KV_EXP</t>
  </si>
  <si>
    <t>R03_T2_44KV_IMP</t>
  </si>
  <si>
    <t>R03_T2_44KV_EXP</t>
  </si>
  <si>
    <t>R03_T1_110KV_IMP</t>
  </si>
  <si>
    <t>R03_T1_110KV_EXP</t>
  </si>
  <si>
    <t>R03_T2_110KV_EXP</t>
  </si>
  <si>
    <t>R03_T2_110KV_IMP</t>
  </si>
  <si>
    <t>R12_T1_44KV_EXP</t>
  </si>
  <si>
    <t>R12_T1_44KV_IMP</t>
  </si>
  <si>
    <t>R12_T2_44KV_EXP</t>
  </si>
  <si>
    <t>R12_T2_44KV_IMP</t>
  </si>
  <si>
    <t>R13_T2_110KV_EXP</t>
  </si>
  <si>
    <t>R13_T2_110KV_IMP</t>
  </si>
  <si>
    <t>R501_T1_110KV_EXP</t>
  </si>
  <si>
    <t>R501_T1_110KV_IMP</t>
  </si>
  <si>
    <t>R13_AT1_44KV_IMP</t>
  </si>
  <si>
    <t>R11_T1_44KV_EXP</t>
  </si>
  <si>
    <t>R11_T1_44KV_IMP</t>
  </si>
  <si>
    <t>R11_T2_44KV_EXP</t>
  </si>
  <si>
    <t>R11_T2_44KV_IMP</t>
  </si>
  <si>
    <t>R02_T1_110KV_EXP</t>
  </si>
  <si>
    <t>R02_T1_110KV_IMP</t>
  </si>
  <si>
    <t>R106_T1_44KV_EXP</t>
  </si>
  <si>
    <t>R106_T1_44KV_IMP</t>
  </si>
  <si>
    <t>R607_T1_44KV_EXP</t>
  </si>
  <si>
    <t>R02_T2_110KV_EXP</t>
  </si>
  <si>
    <t>R02_T2_110KV_IMP</t>
  </si>
  <si>
    <t>R02_T3_110KV_EXP</t>
  </si>
  <si>
    <t>R02_T3_110KV_IMP</t>
  </si>
  <si>
    <t>R02_T2_13.2KV_EXP</t>
  </si>
  <si>
    <t>R02_T2_13.2KV_IMP</t>
  </si>
  <si>
    <t>R02_T3_44KV_EXP</t>
  </si>
  <si>
    <t>R02_T3_44KV_IMP</t>
  </si>
  <si>
    <t>R02_T3_13.2KV_EXP</t>
  </si>
  <si>
    <t>R02_T3_13.2KV_IMP</t>
  </si>
  <si>
    <t>R29_T1_13.2KV_IMP</t>
  </si>
  <si>
    <t>R25_T1_110KV_IMP</t>
  </si>
  <si>
    <t>R09_AT2_110KV_EXP</t>
  </si>
  <si>
    <t>R09_AT2_110KV_IMP</t>
  </si>
  <si>
    <t>R09_T1_110KV_IMP</t>
  </si>
  <si>
    <t>R05_T3_110KV_EXP</t>
  </si>
  <si>
    <t>R05_T4_110KV_EXP</t>
  </si>
  <si>
    <t>R05_T4_110KV_IMP</t>
  </si>
  <si>
    <t>R29_T1_110KV_EXP</t>
  </si>
  <si>
    <t>R29_T1_110KV_IMP</t>
  </si>
  <si>
    <t>R25_T1_110KV_EXP</t>
  </si>
  <si>
    <t>R09_T2_110KV_EXP</t>
  </si>
  <si>
    <t>R09_T2_110KV_IMP</t>
  </si>
  <si>
    <t>R26_T1_110KV_EXP</t>
  </si>
  <si>
    <t>R26_T1_110KV_IMP</t>
  </si>
  <si>
    <t>R29_T1_13.2KV_EXP</t>
  </si>
  <si>
    <t>R311_T1_44KV_IMP</t>
  </si>
  <si>
    <t>R311_T1_44KV_EXP</t>
  </si>
  <si>
    <t>R413_T1_44KV_EXP</t>
  </si>
  <si>
    <t>R413_T1_44KV_IMP</t>
  </si>
  <si>
    <t>R219_T1_44KV_EXP</t>
  </si>
  <si>
    <t>R219_T1_44KV_IMP</t>
  </si>
  <si>
    <t>R310_T1_44KV_EXP</t>
  </si>
  <si>
    <t>R310_T1_44KV_IMP</t>
  </si>
  <si>
    <t>R518_T1_44KV_EXP</t>
  </si>
  <si>
    <t>R518_T1_44KV_IMP</t>
  </si>
  <si>
    <t>R302_T1_44KV_EXP</t>
  </si>
  <si>
    <t>R302_T1_44KV_IMP</t>
  </si>
  <si>
    <t>R516_T1_44KV_EXP</t>
  </si>
  <si>
    <t>R516_T1_44KV_IMP</t>
  </si>
  <si>
    <t>R607_T1_44KV_IMP</t>
  </si>
  <si>
    <t>R09_T1_110KV_EXP</t>
  </si>
  <si>
    <t>R108_T1_110KV_EXP</t>
  </si>
  <si>
    <t>R108_T1_110KV_IMP</t>
  </si>
  <si>
    <t>R32_T1_110KV_EXP</t>
  </si>
  <si>
    <t>R32_T1_110KV_IMP</t>
  </si>
  <si>
    <t>R33_AT1_110KV_IMP</t>
  </si>
  <si>
    <t>R401_T3_110KV_EXP</t>
  </si>
  <si>
    <t>R401_T3_110KV_IMP</t>
  </si>
  <si>
    <t>R06_T1_110KV_EXP</t>
  </si>
  <si>
    <t>R06_T1_110KV_IMP</t>
  </si>
  <si>
    <t>R06_T2_110KV_EXP</t>
  </si>
  <si>
    <t>R06_T2_110KV_IMP</t>
  </si>
  <si>
    <t>R401_T1_110KV_EXP</t>
  </si>
  <si>
    <t>R401_T1_110KV_IMP</t>
  </si>
  <si>
    <t>R04_AT1_110KV_EXP</t>
  </si>
  <si>
    <t>R04_AT1_110KV_IMP</t>
  </si>
  <si>
    <t>R04_AT2_110KV_EXP</t>
  </si>
  <si>
    <t>R04_AT2_110KV_IMP</t>
  </si>
  <si>
    <t>R19_T1_110KV_EXP</t>
  </si>
  <si>
    <t>R19_T1_110KV_IMP</t>
  </si>
  <si>
    <t>R17_T1_110KV_EXP</t>
  </si>
  <si>
    <t>R17_T1_110KV_IMP</t>
  </si>
  <si>
    <t>R506_T1_110KV_EXP</t>
  </si>
  <si>
    <t>R506_T1_110KV_IMP</t>
  </si>
  <si>
    <t>R33_AT2_110KV_EXP</t>
  </si>
  <si>
    <t>R33_AT2_110KV_IMP</t>
  </si>
  <si>
    <t>R411_T2_110KV_EXP</t>
  </si>
  <si>
    <t>R411_T2_110KV_IMP</t>
  </si>
  <si>
    <t>R10_T2_110KV_EXP</t>
  </si>
  <si>
    <t>R10_T2_110KV_IMP</t>
  </si>
  <si>
    <t>R10_T1_110KV_EXP</t>
  </si>
  <si>
    <t>R10_T1_110KV_IMP</t>
  </si>
  <si>
    <t>R411_AT1_110KV_EXP</t>
  </si>
  <si>
    <t>R411_AT1_110KV_IMP</t>
  </si>
  <si>
    <t>R404_T1_110KV_EXP</t>
  </si>
  <si>
    <t>R404_T1_110KV_IMP</t>
  </si>
  <si>
    <t>R601_T1_110KV_EXP</t>
  </si>
  <si>
    <t>R601_T1_110KV_IMP</t>
  </si>
  <si>
    <t>R22_T2_110KV_EXP</t>
  </si>
  <si>
    <t>R22_T2_110KV_IMP</t>
  </si>
  <si>
    <t>R22_T1_110KV_EXP</t>
  </si>
  <si>
    <t>R22_T1_110KV_IMP</t>
  </si>
  <si>
    <t>R52_T2_110KV_EXP</t>
  </si>
  <si>
    <t>R52_T2_110KV_IMP</t>
  </si>
  <si>
    <t>R09_AT1_110KV_EXP</t>
  </si>
  <si>
    <t>R09_AT1_110KV_IMP</t>
  </si>
  <si>
    <t>R25_T3_110KV_EXP</t>
  </si>
  <si>
    <t>R25_T3_110KV_IMP</t>
  </si>
  <si>
    <t>R03_T1_44KV_EXP</t>
  </si>
  <si>
    <t>R05_T3_110KV_IMP</t>
  </si>
  <si>
    <t>R33_AT1_110KV_EXP</t>
  </si>
  <si>
    <t>954418006001150001</t>
  </si>
  <si>
    <t>EXITO SAN ANTONIO 2</t>
  </si>
  <si>
    <r>
      <rPr>
        <b/>
        <sz val="14"/>
        <color theme="1"/>
        <rFont val="Arial"/>
        <family val="2"/>
      </rPr>
      <t xml:space="preserve">
Se evidencia que la duración de las interrogaciones de las lecturas se encuentra ligada al medio de comunicación, distancia de la frontera y a la configuración de la velocidad del puerto de comunicación. Para el caso de las fronteras de EPM  la duración maxima de interrogación se asocia al tipo de comunicación  ETHERNET
Los tiempos promedio de desplazamiento se asocian dependiendo del tipo de frontera y de su ubicación:
Tiempos promedio de desplazamiento para área metropolitana Antioquia: 2 horas
Tiempos promedio de desplazamiento para área rural: 4 horas horas
Tiempos promedio de desplazamiento para área nacional: 8 -10 horas
</t>
    </r>
    <r>
      <rPr>
        <sz val="14"/>
        <color theme="1"/>
        <rFont val="Arial"/>
        <family val="2"/>
      </rPr>
      <t xml:space="preserve">
</t>
    </r>
  </si>
  <si>
    <t>LOS CORDOBAS FI</t>
  </si>
  <si>
    <t>Para el caso de fronteras de EPM, se realizaron las validaciones con una muestra de 43 fronteras. Como resultado de estas validaciones no se obtuvieron fronteras NO CONFORMES
Las validaciones se realizan con el total de fronteras  al cierre del mes de diciembre del 2019
ENTRE AGENTES: 62;     FRONTERAS DISTRIBUCION 147;  ALUMBRADOS Y USUARIOS: 1222</t>
  </si>
  <si>
    <t>CONFORME</t>
  </si>
  <si>
    <t>Pruebas de recuperacion. Base de Datos SQL Server Aplicativo GCE</t>
  </si>
  <si>
    <t>Pruebas de recuperacion. Base de Datos SQL Server Aplicativo MV90</t>
  </si>
  <si>
    <t>N/A</t>
  </si>
  <si>
    <t>-</t>
  </si>
  <si>
    <t>Manual Proceso de Facturación</t>
  </si>
  <si>
    <t xml:space="preserve">Actualizar y validar los consumos mensuales de las fronteras inscritas al Mercado No Regulado y Fronteras de Exportación e Importación de EPM, obtenidos del software MV-90 o lecturas en sitio y garantizar la conformidad de los datos suministrados antes de enviarlos a la Unidad Gestion Largo Plazo. </t>
  </si>
  <si>
    <r>
      <t xml:space="preserve">Durante el 2019 se presentaron 840 fallas por no envío de lectura asociadas al medio de comunicación y no al sistema.                                                                                                                                                                       </t>
    </r>
    <r>
      <rPr>
        <b/>
        <sz val="14"/>
        <rFont val="Arial"/>
        <family val="2"/>
      </rPr>
      <t>Otro tipo de falla</t>
    </r>
    <r>
      <rPr>
        <sz val="14"/>
        <rFont val="Arial"/>
        <family val="2"/>
      </rPr>
      <t>: Para medidor principal corresponde a medidor desprogramado (1);  medidor con puerto dañado (2); medidor bloqueado (2)</t>
    </r>
    <r>
      <rPr>
        <sz val="14"/>
        <color theme="1"/>
        <rFont val="Arial"/>
        <family val="2"/>
      </rPr>
      <t>.  Para sistemas de comunicación corresponde al  plan de SIM CARD canceladas  para 4 Fronteras y modem comunicacion bloqueado para 4 fronteras.</t>
    </r>
  </si>
  <si>
    <t>No aplica</t>
  </si>
  <si>
    <t>Integración de la información técnica en MV90 y GCE</t>
  </si>
  <si>
    <t>Definir los parámetros que se requieren para la integración de la información técnica de las fronteras que ingresan al Mercado No Regulado, Fronteras de Generacion, Entre Agentes, Otros Comercializadores y Distribución en los aplicativos MV90xi – Comprase hacia GCE.</t>
  </si>
  <si>
    <r>
      <rPr>
        <sz val="12"/>
        <color theme="1"/>
        <rFont val="Arial"/>
        <family val="2"/>
      </rPr>
      <t xml:space="preserve">Fronteras entre Agentes: Al 31 diciembre/2019 se tienen  </t>
    </r>
    <r>
      <rPr>
        <sz val="12"/>
        <color rgb="FFFF0000"/>
        <rFont val="Arial"/>
        <family val="2"/>
      </rPr>
      <t xml:space="preserve">62 </t>
    </r>
    <r>
      <rPr>
        <sz val="12"/>
        <color theme="1"/>
        <rFont val="Arial"/>
        <family val="2"/>
      </rPr>
      <t xml:space="preserve"> inscritas, 
Fronteras Distribución: Al 31 diciembre/2019 se tienen </t>
    </r>
    <r>
      <rPr>
        <sz val="12"/>
        <color rgb="FFFF0000"/>
        <rFont val="Arial"/>
        <family val="2"/>
      </rPr>
      <t xml:space="preserve">147  </t>
    </r>
    <r>
      <rPr>
        <sz val="12"/>
        <color theme="1"/>
        <rFont val="Arial"/>
        <family val="2"/>
      </rPr>
      <t xml:space="preserve">inscritas.
Fronteras del MNR:  Al 31 diciembre/2020 se tienen 1190 fronteras: </t>
    </r>
    <r>
      <rPr>
        <sz val="12"/>
        <color rgb="FFFF0000"/>
        <rFont val="Arial"/>
        <family val="2"/>
      </rPr>
      <t xml:space="preserve">1356 </t>
    </r>
    <r>
      <rPr>
        <sz val="12"/>
        <color theme="1"/>
        <rFont val="Arial"/>
        <family val="2"/>
      </rPr>
      <t>al inicio del periodo +</t>
    </r>
    <r>
      <rPr>
        <sz val="12"/>
        <color rgb="FFFF0000"/>
        <rFont val="Arial"/>
        <family val="2"/>
      </rPr>
      <t xml:space="preserve"> 84</t>
    </r>
    <r>
      <rPr>
        <sz val="12"/>
        <color theme="1"/>
        <rFont val="Arial"/>
        <family val="2"/>
      </rPr>
      <t xml:space="preserve"> fronteras inscritas - </t>
    </r>
    <r>
      <rPr>
        <sz val="12"/>
        <color rgb="FFFF0000"/>
        <rFont val="Arial"/>
        <family val="2"/>
      </rPr>
      <t xml:space="preserve">250 </t>
    </r>
    <r>
      <rPr>
        <sz val="12"/>
        <color theme="1"/>
        <rFont val="Arial"/>
        <family val="2"/>
      </rPr>
      <t>fronteras canceladas, Total fronteras represenstadas por EPMC 1399 + 32 Alumbrados =</t>
    </r>
    <r>
      <rPr>
        <sz val="12"/>
        <color rgb="FFFF0000"/>
        <rFont val="Arial"/>
        <family val="2"/>
      </rPr>
      <t xml:space="preserve"> 1431</t>
    </r>
    <r>
      <rPr>
        <sz val="12"/>
        <color theme="1"/>
        <rFont val="Arial"/>
        <family val="2"/>
      </rPr>
      <t xml:space="preserve">
Fronteras Reinscritas: Durante el año 2019 se reinscribieron las siguientes fronteras: Frt01786 AGUAS DE URABA S.A. E.S.P;  Frt01774 AVIDESA MC POLLO S.A. FRIGORIFICO LOS ANDES; Frt21130 C.I. FROTIER COAL S.A.S; Frt01275  MOLINO APOLO; Frt07577 MAKRO SUPERMAYORISTA S.A.S. - SOLEDAD.
Información registrada desde el 1 de enero al 31 de diciembre del 2019.
</t>
    </r>
    <r>
      <rPr>
        <b/>
        <sz val="14"/>
        <color theme="1"/>
        <rFont val="Arial"/>
        <family val="2"/>
      </rPr>
      <t xml:space="preserve">
</t>
    </r>
  </si>
  <si>
    <t>Las fronteras al 31 de diciembre que el  medio de comunicación es  linea telefónica, se viene adelantando  un plan de migración de tecnología, debido a la ubicación geografica de estas fronteras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</si>
</sst>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
    <numFmt numFmtId="167" formatCode="_(* #,##0_);_(* \(#,##0\);_(* &quot;-&quot;??_);_(@_)"/>
    <numFmt numFmtId="168" formatCode="_([$$-240A]\ * #,##0.00_);_([$$-240A]\ * \(#,##0.00\);_([$$-240A]\ * &quot;-&quot;??_);_(@_)"/>
    <numFmt numFmtId="169" formatCode="yyyy\-mm\-dd;@"/>
    <numFmt numFmtId="170" formatCode="[$-409]dd\-mmm\-yy;@"/>
    <numFmt numFmtId="171" formatCode="#,##0.0"/>
    <numFmt numFmtId="172" formatCode="[$-409]d\-mmm\-yy;@"/>
  </numFmts>
  <fonts count="46"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sz val="11"/>
      <color theme="1"/>
      <name val="Arial"/>
      <family val="2"/>
    </font>
    <font>
      <sz val="14"/>
      <color theme="1"/>
      <name val="Arial"/>
      <family val="2"/>
    </font>
    <font>
      <b/>
      <sz val="14"/>
      <color theme="1"/>
      <name val="Arial"/>
      <family val="2"/>
    </font>
    <font>
      <b/>
      <sz val="12"/>
      <color theme="1"/>
      <name val="Arial"/>
      <family val="2"/>
    </font>
    <font>
      <b/>
      <sz val="20"/>
      <color theme="1"/>
      <name val="Calibri"/>
      <family val="2"/>
      <scheme val="minor"/>
    </font>
    <font>
      <sz val="20"/>
      <color theme="1"/>
      <name val="Calibri"/>
      <family val="2"/>
    </font>
    <font>
      <sz val="16"/>
      <color theme="0" tint="-0.249977111117893"/>
      <name val="Calibri"/>
      <family val="2"/>
      <scheme val="minor"/>
    </font>
    <font>
      <sz val="14"/>
      <color theme="1"/>
      <name val="Calibri"/>
      <family val="2"/>
      <scheme val="minor"/>
    </font>
    <font>
      <sz val="10"/>
      <color theme="1"/>
      <name val="Trebuchet MS"/>
      <family val="2"/>
    </font>
    <font>
      <sz val="11"/>
      <color theme="1"/>
      <name val="Trebuchet MS"/>
      <family val="2"/>
    </font>
    <font>
      <b/>
      <sz val="11"/>
      <color theme="1"/>
      <name val="Trebuchet MS"/>
      <family val="2"/>
    </font>
    <font>
      <sz val="12"/>
      <color theme="1"/>
      <name val="Arial"/>
      <family val="2"/>
    </font>
    <font>
      <b/>
      <sz val="11"/>
      <color theme="1"/>
      <name val="Arial"/>
      <family val="2"/>
    </font>
    <font>
      <b/>
      <sz val="14"/>
      <name val="Arial"/>
      <family val="2"/>
    </font>
    <font>
      <b/>
      <sz val="18"/>
      <color theme="1" tint="0.249977111117893"/>
      <name val="Calibri"/>
      <family val="2"/>
      <scheme val="minor"/>
    </font>
    <font>
      <sz val="11"/>
      <name val="Calibri"/>
      <family val="2"/>
      <scheme val="minor"/>
    </font>
    <font>
      <sz val="16"/>
      <name val="Calibri"/>
      <family val="2"/>
      <scheme val="minor"/>
    </font>
    <font>
      <sz val="11"/>
      <color theme="0" tint="-0.34998626667073579"/>
      <name val="Calibri"/>
      <family val="2"/>
      <scheme val="minor"/>
    </font>
    <font>
      <sz val="10"/>
      <color rgb="FF000000"/>
      <name val="Calibri"/>
      <family val="2"/>
      <scheme val="minor"/>
    </font>
    <font>
      <sz val="10"/>
      <name val="Calibri"/>
      <family val="2"/>
      <scheme val="minor"/>
    </font>
    <font>
      <sz val="11"/>
      <color rgb="FF000000"/>
      <name val="Calibri"/>
      <family val="2"/>
    </font>
    <font>
      <sz val="18"/>
      <name val="Calibri"/>
      <family val="2"/>
      <scheme val="minor"/>
    </font>
    <font>
      <sz val="14"/>
      <name val="Arial"/>
      <family val="2"/>
    </font>
    <font>
      <b/>
      <sz val="18"/>
      <color theme="1"/>
      <name val="Calibri"/>
      <family val="2"/>
      <scheme val="minor"/>
    </font>
    <font>
      <sz val="12"/>
      <name val="Calibri"/>
      <family val="2"/>
      <scheme val="minor"/>
    </font>
    <font>
      <sz val="12"/>
      <color rgb="FFFF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9" tint="0.79998168889431442"/>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20" fillId="0" borderId="0"/>
  </cellStyleXfs>
  <cellXfs count="567">
    <xf numFmtId="0" fontId="0" fillId="0" borderId="0" xfId="0"/>
    <xf numFmtId="0" fontId="0" fillId="0" borderId="25" xfId="0"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25" xfId="0" applyFill="1" applyBorder="1"/>
    <xf numFmtId="0" fontId="0" fillId="2" borderId="31" xfId="0" applyFill="1" applyBorder="1"/>
    <xf numFmtId="0" fontId="0" fillId="2" borderId="32" xfId="0" applyFill="1" applyBorder="1"/>
    <xf numFmtId="0" fontId="0" fillId="2" borderId="33" xfId="0" applyFill="1" applyBorder="1"/>
    <xf numFmtId="0" fontId="0" fillId="2" borderId="34" xfId="0" applyFill="1" applyBorder="1"/>
    <xf numFmtId="0" fontId="0" fillId="0" borderId="44" xfId="0" applyBorder="1"/>
    <xf numFmtId="0" fontId="8" fillId="0" borderId="43" xfId="0" applyFont="1" applyBorder="1" applyAlignment="1">
      <alignment horizontal="left" vertical="top"/>
    </xf>
    <xf numFmtId="0" fontId="0" fillId="0" borderId="13" xfId="0" applyBorder="1"/>
    <xf numFmtId="0" fontId="8" fillId="0" borderId="13" xfId="0" applyFont="1" applyBorder="1"/>
    <xf numFmtId="0" fontId="0" fillId="0" borderId="45" xfId="0" applyBorder="1"/>
    <xf numFmtId="0" fontId="0" fillId="0" borderId="46" xfId="0" applyBorder="1"/>
    <xf numFmtId="0" fontId="1" fillId="2" borderId="23" xfId="0" applyFont="1" applyFill="1" applyBorder="1" applyAlignment="1">
      <alignment horizontal="center" vertical="center" wrapText="1"/>
    </xf>
    <xf numFmtId="0" fontId="6" fillId="0" borderId="0" xfId="0" applyFont="1" applyAlignment="1">
      <alignment horizontal="left" vertical="top"/>
    </xf>
    <xf numFmtId="0" fontId="8" fillId="0" borderId="45" xfId="0" applyFont="1" applyBorder="1" applyAlignment="1">
      <alignment horizontal="left" vertical="top"/>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6" fillId="0" borderId="4" xfId="0" applyFont="1" applyBorder="1" applyAlignment="1">
      <alignment horizontal="left" vertical="top"/>
    </xf>
    <xf numFmtId="0" fontId="6" fillId="0" borderId="50" xfId="0" applyFont="1" applyBorder="1" applyAlignment="1">
      <alignment horizontal="left" vertical="top"/>
    </xf>
    <xf numFmtId="0" fontId="6" fillId="0" borderId="25" xfId="0" applyFont="1" applyBorder="1" applyAlignment="1">
      <alignment horizontal="left" vertical="top"/>
    </xf>
    <xf numFmtId="0" fontId="0" fillId="0" borderId="31" xfId="0" applyBorder="1"/>
    <xf numFmtId="0" fontId="0" fillId="0" borderId="32" xfId="0" applyBorder="1"/>
    <xf numFmtId="0" fontId="0" fillId="0" borderId="33" xfId="0" applyBorder="1"/>
    <xf numFmtId="0" fontId="0" fillId="0" borderId="51" xfId="0" applyBorder="1"/>
    <xf numFmtId="0" fontId="0" fillId="0" borderId="34" xfId="0" applyBorder="1"/>
    <xf numFmtId="166" fontId="0" fillId="0" borderId="0" xfId="0" applyNumberFormat="1"/>
    <xf numFmtId="0" fontId="0" fillId="2" borderId="35" xfId="0" applyFill="1" applyBorder="1" applyAlignment="1">
      <alignment horizontal="center" wrapText="1"/>
    </xf>
    <xf numFmtId="0" fontId="0" fillId="2" borderId="39" xfId="0" applyFill="1" applyBorder="1" applyAlignment="1">
      <alignment horizontal="center" wrapText="1"/>
    </xf>
    <xf numFmtId="0" fontId="6" fillId="0" borderId="2" xfId="0" applyFont="1" applyBorder="1" applyAlignment="1">
      <alignment horizontal="left" vertical="top"/>
    </xf>
    <xf numFmtId="0" fontId="1" fillId="2" borderId="2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27"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5" xfId="0" applyFont="1" applyBorder="1"/>
    <xf numFmtId="0" fontId="1" fillId="2" borderId="53" xfId="0"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24" xfId="2" applyFont="1" applyFill="1" applyBorder="1" applyAlignment="1">
      <alignment horizontal="center" vertical="center"/>
    </xf>
    <xf numFmtId="0" fontId="0" fillId="0" borderId="4" xfId="0" applyBorder="1"/>
    <xf numFmtId="165" fontId="1" fillId="2" borderId="38" xfId="0" applyNumberFormat="1" applyFont="1" applyFill="1" applyBorder="1" applyAlignment="1">
      <alignment horizontal="center" vertical="center"/>
    </xf>
    <xf numFmtId="0" fontId="0" fillId="2" borderId="35" xfId="0" applyFill="1" applyBorder="1" applyAlignment="1">
      <alignment horizontal="center" vertical="center" wrapText="1"/>
    </xf>
    <xf numFmtId="0" fontId="0" fillId="2" borderId="2" xfId="0" applyFill="1" applyBorder="1" applyAlignment="1">
      <alignment horizontal="center" vertical="center"/>
    </xf>
    <xf numFmtId="0" fontId="0" fillId="2" borderId="32" xfId="0" applyFill="1" applyBorder="1" applyAlignment="1">
      <alignment horizontal="center" vertical="center"/>
    </xf>
    <xf numFmtId="0" fontId="0" fillId="0" borderId="0" xfId="0" applyAlignment="1">
      <alignment horizontal="center" vertical="center"/>
    </xf>
    <xf numFmtId="0" fontId="1" fillId="2" borderId="1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1" fillId="2" borderId="17" xfId="0" applyFont="1" applyFill="1" applyBorder="1" applyAlignment="1">
      <alignment horizontal="center" vertical="center"/>
    </xf>
    <xf numFmtId="0" fontId="1" fillId="2" borderId="28" xfId="0" applyFont="1" applyFill="1" applyBorder="1" applyAlignment="1">
      <alignment horizontal="center" vertical="center"/>
    </xf>
    <xf numFmtId="166" fontId="1" fillId="2" borderId="28" xfId="1" applyNumberFormat="1" applyFont="1" applyFill="1" applyBorder="1" applyAlignment="1">
      <alignment horizontal="center" vertical="center"/>
    </xf>
    <xf numFmtId="166" fontId="1" fillId="2" borderId="35" xfId="0" applyNumberFormat="1" applyFont="1" applyFill="1" applyBorder="1" applyAlignment="1">
      <alignment horizontal="center" vertical="center"/>
    </xf>
    <xf numFmtId="166" fontId="1" fillId="2" borderId="22" xfId="0" applyNumberFormat="1" applyFont="1" applyFill="1" applyBorder="1" applyAlignment="1">
      <alignment horizontal="center" vertical="center"/>
    </xf>
    <xf numFmtId="166" fontId="1" fillId="2" borderId="17" xfId="0" applyNumberFormat="1" applyFont="1" applyFill="1" applyBorder="1" applyAlignment="1">
      <alignment horizontal="center" vertical="center"/>
    </xf>
    <xf numFmtId="166" fontId="1" fillId="2" borderId="28" xfId="0" applyNumberFormat="1" applyFont="1" applyFill="1" applyBorder="1" applyAlignment="1">
      <alignment horizontal="center" vertical="center"/>
    </xf>
    <xf numFmtId="9" fontId="1" fillId="2" borderId="29" xfId="2" applyFont="1" applyFill="1" applyBorder="1" applyAlignment="1">
      <alignment horizontal="center" vertical="center"/>
    </xf>
    <xf numFmtId="9" fontId="1" fillId="2" borderId="38"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5" fontId="1" fillId="2" borderId="28" xfId="0"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0" fontId="0" fillId="0" borderId="37" xfId="0" applyBorder="1" applyAlignment="1">
      <alignment horizontal="center" vertical="center"/>
    </xf>
    <xf numFmtId="168" fontId="0" fillId="0" borderId="41" xfId="1" applyNumberFormat="1" applyFont="1" applyFill="1" applyBorder="1" applyAlignment="1">
      <alignment horizontal="center" vertical="center"/>
    </xf>
    <xf numFmtId="0" fontId="1" fillId="2" borderId="35" xfId="0" applyFont="1" applyFill="1" applyBorder="1" applyAlignment="1">
      <alignment horizontal="center" wrapText="1"/>
    </xf>
    <xf numFmtId="0" fontId="1" fillId="2" borderId="39" xfId="0" applyFont="1" applyFill="1" applyBorder="1" applyAlignment="1">
      <alignment horizontal="center" wrapText="1"/>
    </xf>
    <xf numFmtId="0" fontId="0" fillId="2" borderId="61" xfId="0" applyFill="1" applyBorder="1"/>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166" fontId="4" fillId="2" borderId="21" xfId="1" applyNumberFormat="1" applyFont="1" applyFill="1" applyBorder="1" applyAlignment="1">
      <alignment horizontal="center" vertical="center"/>
    </xf>
    <xf numFmtId="0" fontId="1" fillId="2" borderId="36" xfId="0" applyFont="1" applyFill="1" applyBorder="1" applyAlignment="1">
      <alignment horizontal="center" wrapText="1"/>
    </xf>
    <xf numFmtId="0" fontId="1" fillId="2" borderId="9" xfId="0" applyFont="1" applyFill="1" applyBorder="1" applyAlignment="1">
      <alignment horizontal="center" vertical="center" wrapText="1"/>
    </xf>
    <xf numFmtId="4" fontId="1" fillId="2" borderId="39"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8" xfId="0" applyNumberFormat="1" applyFont="1" applyFill="1" applyBorder="1" applyAlignment="1">
      <alignment horizontal="center" vertical="center"/>
    </xf>
    <xf numFmtId="0" fontId="1" fillId="2" borderId="63" xfId="0" applyFont="1" applyFill="1" applyBorder="1" applyAlignment="1">
      <alignment horizontal="center" vertical="center" wrapText="1"/>
    </xf>
    <xf numFmtId="0" fontId="1" fillId="2" borderId="47"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8" xfId="1" applyNumberFormat="1" applyFont="1" applyFill="1" applyBorder="1" applyAlignment="1">
      <alignment horizontal="center" vertical="center"/>
    </xf>
    <xf numFmtId="0" fontId="1" fillId="2" borderId="64" xfId="0" applyFont="1" applyFill="1" applyBorder="1" applyAlignment="1">
      <alignment horizontal="center" vertical="center" wrapText="1"/>
    </xf>
    <xf numFmtId="0" fontId="8" fillId="2" borderId="43" xfId="0" applyFont="1" applyFill="1" applyBorder="1" applyAlignment="1">
      <alignment horizontal="left" vertical="top"/>
    </xf>
    <xf numFmtId="0" fontId="0" fillId="2" borderId="13" xfId="0" applyFill="1" applyBorder="1"/>
    <xf numFmtId="0" fontId="8" fillId="2" borderId="43" xfId="0" applyFont="1" applyFill="1" applyBorder="1"/>
    <xf numFmtId="0" fontId="0" fillId="2" borderId="44" xfId="0" applyFill="1" applyBorder="1"/>
    <xf numFmtId="0" fontId="8" fillId="2" borderId="45" xfId="0" applyFont="1" applyFill="1" applyBorder="1" applyAlignment="1">
      <alignment horizontal="left" vertical="top"/>
    </xf>
    <xf numFmtId="0" fontId="8" fillId="2" borderId="13" xfId="0" applyFont="1" applyFill="1" applyBorder="1" applyAlignment="1">
      <alignment horizontal="left" vertical="top"/>
    </xf>
    <xf numFmtId="0" fontId="8" fillId="2" borderId="44" xfId="0" applyFont="1" applyFill="1" applyBorder="1"/>
    <xf numFmtId="0" fontId="10" fillId="2" borderId="48" xfId="0" applyFont="1" applyFill="1" applyBorder="1" applyAlignment="1">
      <alignment horizontal="center" vertical="center"/>
    </xf>
    <xf numFmtId="0" fontId="0" fillId="2" borderId="46" xfId="0" applyFill="1" applyBorder="1"/>
    <xf numFmtId="0" fontId="14" fillId="4" borderId="0" xfId="0" applyFont="1" applyFill="1"/>
    <xf numFmtId="0" fontId="14" fillId="4" borderId="0" xfId="0" applyFont="1"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vertical="center"/>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7" fontId="0" fillId="0" borderId="29" xfId="1" applyNumberFormat="1" applyFont="1" applyFill="1" applyBorder="1" applyAlignment="1" applyProtection="1">
      <alignment horizontal="center"/>
      <protection locked="0"/>
    </xf>
    <xf numFmtId="165" fontId="0" fillId="0" borderId="17" xfId="2" applyNumberFormat="1" applyFont="1" applyFill="1" applyBorder="1" applyAlignment="1" applyProtection="1">
      <alignment horizontal="center"/>
      <protection locked="0"/>
    </xf>
    <xf numFmtId="165" fontId="0" fillId="0" borderId="29" xfId="2" applyNumberFormat="1" applyFont="1" applyFill="1" applyBorder="1" applyAlignment="1" applyProtection="1">
      <alignment horizontal="center"/>
      <protection locked="0"/>
    </xf>
    <xf numFmtId="0" fontId="0" fillId="0" borderId="37" xfId="0"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8" fontId="0" fillId="0" borderId="41" xfId="1" applyNumberFormat="1" applyFont="1" applyFill="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168" fontId="0" fillId="0" borderId="38" xfId="1" applyNumberFormat="1" applyFont="1" applyFill="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39" xfId="2" applyNumberFormat="1" applyFont="1" applyFill="1" applyBorder="1" applyAlignment="1">
      <alignment horizontal="center" vertical="center"/>
    </xf>
    <xf numFmtId="3" fontId="1" fillId="2" borderId="29" xfId="2"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xf>
    <xf numFmtId="0" fontId="0" fillId="2" borderId="2" xfId="0" applyFill="1" applyBorder="1" applyAlignment="1">
      <alignment vertical="top"/>
    </xf>
    <xf numFmtId="0" fontId="0" fillId="2" borderId="32" xfId="0" applyFill="1" applyBorder="1" applyAlignment="1">
      <alignment vertical="top"/>
    </xf>
    <xf numFmtId="0" fontId="0" fillId="0" borderId="0" xfId="0" applyAlignment="1">
      <alignment vertical="top"/>
    </xf>
    <xf numFmtId="14" fontId="12" fillId="0" borderId="17" xfId="0" applyNumberFormat="1" applyFont="1" applyBorder="1" applyAlignment="1" applyProtection="1">
      <alignment horizontal="center" vertical="center"/>
      <protection locked="0"/>
    </xf>
    <xf numFmtId="3" fontId="0" fillId="0" borderId="17" xfId="2" applyNumberFormat="1" applyFont="1" applyFill="1" applyBorder="1" applyAlignment="1" applyProtection="1">
      <alignment horizontal="center" vertical="center"/>
      <protection locked="0"/>
    </xf>
    <xf numFmtId="167" fontId="17" fillId="0" borderId="17" xfId="1" applyNumberFormat="1" applyFont="1" applyFill="1" applyBorder="1" applyAlignment="1" applyProtection="1">
      <alignment horizontal="center"/>
      <protection locked="0"/>
    </xf>
    <xf numFmtId="165" fontId="21" fillId="0" borderId="17" xfId="2" applyNumberFormat="1" applyFont="1" applyFill="1" applyBorder="1" applyAlignment="1" applyProtection="1">
      <alignment horizontal="center"/>
      <protection locked="0"/>
    </xf>
    <xf numFmtId="165" fontId="21" fillId="0" borderId="29" xfId="2" applyNumberFormat="1" applyFont="1" applyFill="1" applyBorder="1" applyAlignment="1" applyProtection="1">
      <alignment horizontal="center"/>
      <protection locked="0"/>
    </xf>
    <xf numFmtId="9" fontId="17" fillId="0" borderId="21" xfId="2" applyFont="1" applyFill="1" applyBorder="1" applyAlignment="1" applyProtection="1">
      <alignment horizontal="center"/>
      <protection locked="0"/>
    </xf>
    <xf numFmtId="9" fontId="17" fillId="0" borderId="22" xfId="2" applyFont="1" applyFill="1" applyBorder="1" applyAlignment="1" applyProtection="1">
      <alignment horizontal="center"/>
      <protection locked="0"/>
    </xf>
    <xf numFmtId="9" fontId="17" fillId="0" borderId="6" xfId="2" applyFont="1" applyFill="1" applyBorder="1" applyAlignment="1" applyProtection="1">
      <alignment horizontal="center"/>
      <protection locked="0"/>
    </xf>
    <xf numFmtId="165" fontId="17" fillId="0" borderId="54" xfId="2" applyNumberFormat="1" applyFont="1" applyFill="1" applyBorder="1" applyAlignment="1" applyProtection="1">
      <alignment horizontal="center"/>
      <protection locked="0"/>
    </xf>
    <xf numFmtId="165" fontId="17" fillId="0" borderId="19" xfId="2" applyNumberFormat="1" applyFont="1" applyFill="1" applyBorder="1" applyAlignment="1" applyProtection="1">
      <alignment horizontal="center"/>
      <protection locked="0"/>
    </xf>
    <xf numFmtId="165" fontId="17" fillId="0" borderId="6" xfId="2" applyNumberFormat="1" applyFont="1" applyFill="1" applyBorder="1" applyAlignment="1" applyProtection="1">
      <alignment horizontal="center"/>
      <protection locked="0"/>
    </xf>
    <xf numFmtId="167" fontId="17" fillId="0" borderId="24" xfId="1" applyNumberFormat="1" applyFont="1" applyFill="1" applyBorder="1" applyAlignment="1" applyProtection="1">
      <alignment horizontal="center"/>
      <protection locked="0"/>
    </xf>
    <xf numFmtId="9" fontId="17" fillId="0" borderId="43" xfId="2" applyFont="1" applyFill="1" applyBorder="1" applyAlignment="1" applyProtection="1">
      <alignment horizontal="center"/>
      <protection locked="0"/>
    </xf>
    <xf numFmtId="9" fontId="17" fillId="0" borderId="44" xfId="2" applyFont="1" applyFill="1" applyBorder="1" applyAlignment="1" applyProtection="1">
      <alignment horizontal="center"/>
      <protection locked="0"/>
    </xf>
    <xf numFmtId="9" fontId="17" fillId="0" borderId="13" xfId="2" applyFont="1" applyFill="1" applyBorder="1" applyAlignment="1" applyProtection="1">
      <alignment horizontal="center"/>
      <protection locked="0"/>
    </xf>
    <xf numFmtId="165" fontId="17" fillId="0" borderId="56" xfId="2" applyNumberFormat="1" applyFont="1" applyFill="1" applyBorder="1" applyAlignment="1" applyProtection="1">
      <alignment horizontal="center"/>
      <protection locked="0"/>
    </xf>
    <xf numFmtId="165" fontId="17" fillId="0" borderId="62" xfId="2" applyNumberFormat="1" applyFont="1" applyFill="1" applyBorder="1" applyAlignment="1" applyProtection="1">
      <alignment horizontal="center"/>
      <protection locked="0"/>
    </xf>
    <xf numFmtId="165" fontId="17" fillId="0" borderId="13" xfId="2" applyNumberFormat="1" applyFont="1" applyFill="1" applyBorder="1" applyAlignment="1" applyProtection="1">
      <alignment horizontal="center"/>
      <protection locked="0"/>
    </xf>
    <xf numFmtId="167" fontId="17" fillId="0" borderId="29" xfId="1" applyNumberFormat="1" applyFont="1" applyFill="1" applyBorder="1" applyAlignment="1" applyProtection="1">
      <alignment horizontal="center"/>
      <protection locked="0"/>
    </xf>
    <xf numFmtId="0" fontId="0" fillId="0" borderId="41" xfId="0" applyBorder="1" applyAlignment="1" applyProtection="1">
      <alignment horizontal="left" vertical="center" wrapText="1"/>
      <protection locked="0"/>
    </xf>
    <xf numFmtId="0" fontId="0" fillId="0" borderId="41" xfId="0" applyBorder="1" applyAlignment="1" applyProtection="1">
      <alignment horizontal="left" vertical="center"/>
      <protection locked="0"/>
    </xf>
    <xf numFmtId="0" fontId="0" fillId="2" borderId="57"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56" xfId="0" applyFill="1" applyBorder="1" applyAlignment="1">
      <alignment horizontal="center" vertical="center" wrapText="1"/>
    </xf>
    <xf numFmtId="167" fontId="17" fillId="0" borderId="17" xfId="1" applyNumberFormat="1" applyFont="1" applyFill="1" applyBorder="1" applyAlignment="1" applyProtection="1">
      <alignment horizontal="center" vertical="center"/>
      <protection locked="0"/>
    </xf>
    <xf numFmtId="167" fontId="17" fillId="0" borderId="17" xfId="1" applyNumberFormat="1" applyFont="1" applyFill="1" applyBorder="1" applyAlignment="1" applyProtection="1">
      <protection locked="0"/>
    </xf>
    <xf numFmtId="0" fontId="29" fillId="0" borderId="21" xfId="0" applyFont="1" applyBorder="1" applyAlignment="1">
      <alignment wrapText="1"/>
    </xf>
    <xf numFmtId="0" fontId="0" fillId="2" borderId="1" xfId="0" applyFill="1" applyBorder="1"/>
    <xf numFmtId="0" fontId="0" fillId="2" borderId="67" xfId="0" applyFill="1" applyBorder="1"/>
    <xf numFmtId="0" fontId="0" fillId="2" borderId="63" xfId="0" applyFill="1" applyBorder="1"/>
    <xf numFmtId="165" fontId="31" fillId="0" borderId="17" xfId="2" applyNumberFormat="1" applyFont="1" applyFill="1" applyBorder="1" applyAlignment="1" applyProtection="1">
      <alignment horizontal="center"/>
      <protection locked="0"/>
    </xf>
    <xf numFmtId="165" fontId="16" fillId="0" borderId="17" xfId="2" applyNumberFormat="1" applyFont="1" applyFill="1" applyBorder="1" applyAlignment="1" applyProtection="1">
      <alignment horizontal="center"/>
      <protection locked="0"/>
    </xf>
    <xf numFmtId="0" fontId="0" fillId="2" borderId="0" xfId="0" applyFill="1" applyAlignment="1">
      <alignment wrapText="1"/>
    </xf>
    <xf numFmtId="0" fontId="0" fillId="0" borderId="47" xfId="0" applyBorder="1" applyAlignment="1" applyProtection="1">
      <alignment horizontal="left" vertical="center" wrapText="1"/>
      <protection locked="0"/>
    </xf>
    <xf numFmtId="3" fontId="34" fillId="2" borderId="35" xfId="2" applyNumberFormat="1" applyFont="1" applyFill="1" applyBorder="1" applyAlignment="1" applyProtection="1">
      <alignment horizontal="center" vertical="center"/>
      <protection locked="0"/>
    </xf>
    <xf numFmtId="3" fontId="34" fillId="2" borderId="17" xfId="2" applyNumberFormat="1" applyFont="1" applyFill="1" applyBorder="1" applyAlignment="1" applyProtection="1">
      <alignment horizontal="center" vertical="center"/>
      <protection locked="0"/>
    </xf>
    <xf numFmtId="0" fontId="0" fillId="2" borderId="25" xfId="0" applyFill="1" applyBorder="1" applyAlignment="1">
      <alignment horizontal="center"/>
    </xf>
    <xf numFmtId="0" fontId="0" fillId="2" borderId="0" xfId="0" applyFill="1" applyAlignment="1">
      <alignment horizontal="center"/>
    </xf>
    <xf numFmtId="0" fontId="0" fillId="2" borderId="13" xfId="0" applyFill="1" applyBorder="1" applyAlignment="1">
      <alignment horizontal="center"/>
    </xf>
    <xf numFmtId="0" fontId="0" fillId="0" borderId="0" xfId="0" applyAlignment="1">
      <alignment horizontal="center"/>
    </xf>
    <xf numFmtId="0" fontId="0" fillId="2" borderId="25" xfId="0" applyFill="1" applyBorder="1" applyAlignment="1">
      <alignment horizontal="right"/>
    </xf>
    <xf numFmtId="0" fontId="0" fillId="2" borderId="0" xfId="0" applyFill="1" applyAlignment="1">
      <alignment horizontal="right"/>
    </xf>
    <xf numFmtId="0" fontId="0" fillId="0" borderId="0" xfId="0" applyAlignment="1">
      <alignment horizontal="right"/>
    </xf>
    <xf numFmtId="0" fontId="0" fillId="2" borderId="44" xfId="0" applyFill="1" applyBorder="1" applyAlignment="1">
      <alignment horizontal="center"/>
    </xf>
    <xf numFmtId="0" fontId="16" fillId="2" borderId="35" xfId="0" applyFont="1" applyFill="1" applyBorder="1" applyAlignment="1">
      <alignment horizontal="center" wrapText="1"/>
    </xf>
    <xf numFmtId="0" fontId="1" fillId="2" borderId="22" xfId="0" applyFont="1" applyFill="1" applyBorder="1" applyAlignment="1">
      <alignment horizontal="center" vertical="center" wrapText="1"/>
    </xf>
    <xf numFmtId="3" fontId="1" fillId="2" borderId="39" xfId="0" applyNumberFormat="1" applyFont="1" applyFill="1" applyBorder="1" applyAlignment="1">
      <alignment horizontal="center" vertical="center"/>
    </xf>
    <xf numFmtId="0" fontId="28" fillId="0" borderId="28" xfId="0" applyFont="1" applyBorder="1" applyAlignment="1">
      <alignment horizontal="left" wrapText="1"/>
    </xf>
    <xf numFmtId="0" fontId="1" fillId="8" borderId="40" xfId="0" applyFont="1" applyFill="1" applyBorder="1" applyAlignment="1">
      <alignment horizontal="center" vertical="center" wrapText="1"/>
    </xf>
    <xf numFmtId="0" fontId="0" fillId="8" borderId="37" xfId="0" applyFill="1" applyBorder="1" applyAlignment="1">
      <alignment horizontal="center" vertical="center"/>
    </xf>
    <xf numFmtId="0" fontId="0" fillId="8" borderId="35" xfId="0" applyFill="1" applyBorder="1" applyAlignment="1">
      <alignment horizontal="center" vertical="center"/>
    </xf>
    <xf numFmtId="0" fontId="1" fillId="8" borderId="35" xfId="0" applyFont="1" applyFill="1" applyBorder="1" applyAlignment="1">
      <alignment horizontal="center" vertical="center" wrapText="1"/>
    </xf>
    <xf numFmtId="0" fontId="0" fillId="2" borderId="43" xfId="0" applyFill="1" applyBorder="1" applyAlignment="1">
      <alignment horizontal="right"/>
    </xf>
    <xf numFmtId="0" fontId="0" fillId="7" borderId="0" xfId="0" applyFill="1" applyAlignment="1">
      <alignment horizontal="center" vertical="center" wrapText="1"/>
    </xf>
    <xf numFmtId="0" fontId="8" fillId="2" borderId="64"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0" fontId="35" fillId="2" borderId="25" xfId="0" applyFont="1" applyFill="1" applyBorder="1"/>
    <xf numFmtId="0" fontId="35" fillId="2" borderId="0" xfId="0" applyFont="1" applyFill="1"/>
    <xf numFmtId="0" fontId="35" fillId="2" borderId="43" xfId="0" applyFont="1" applyFill="1" applyBorder="1" applyAlignment="1">
      <alignment vertical="top"/>
    </xf>
    <xf numFmtId="0" fontId="35" fillId="0" borderId="0" xfId="0" applyFont="1"/>
    <xf numFmtId="170" fontId="8" fillId="0" borderId="17" xfId="0" applyNumberFormat="1" applyFont="1" applyBorder="1" applyAlignment="1">
      <alignment horizontal="right"/>
    </xf>
    <xf numFmtId="172" fontId="40" fillId="0" borderId="17" xfId="0" applyNumberFormat="1" applyFont="1" applyBorder="1" applyAlignment="1">
      <alignment horizontal="right" vertical="center"/>
    </xf>
    <xf numFmtId="9" fontId="8" fillId="0" borderId="17" xfId="2" applyFont="1" applyFill="1" applyBorder="1" applyAlignment="1" applyProtection="1">
      <alignment horizontal="center" vertical="center"/>
      <protection locked="0"/>
    </xf>
    <xf numFmtId="172" fontId="0" fillId="0" borderId="17" xfId="0" applyNumberFormat="1" applyBorder="1"/>
    <xf numFmtId="0" fontId="0" fillId="0" borderId="17" xfId="0" applyBorder="1" applyAlignment="1">
      <alignment horizontal="center"/>
    </xf>
    <xf numFmtId="3" fontId="25" fillId="0" borderId="17" xfId="0" applyNumberFormat="1" applyFont="1" applyBorder="1" applyAlignment="1" applyProtection="1">
      <alignment horizontal="center" vertical="center"/>
      <protection locked="0"/>
    </xf>
    <xf numFmtId="4" fontId="25" fillId="0" borderId="17" xfId="0" applyNumberFormat="1" applyFont="1" applyBorder="1" applyAlignment="1" applyProtection="1">
      <alignment horizontal="center" vertical="center"/>
      <protection locked="0"/>
    </xf>
    <xf numFmtId="171" fontId="25" fillId="0" borderId="17" xfId="0" applyNumberFormat="1"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3" borderId="17" xfId="0" applyFont="1" applyFill="1" applyBorder="1" applyAlignment="1">
      <alignment horizontal="center" vertical="center"/>
    </xf>
    <xf numFmtId="0" fontId="27" fillId="0" borderId="17" xfId="0" applyFont="1" applyBorder="1" applyAlignment="1" applyProtection="1">
      <alignment horizontal="center" vertical="center"/>
      <protection locked="0"/>
    </xf>
    <xf numFmtId="0" fontId="17" fillId="6" borderId="23" xfId="0" applyFont="1" applyFill="1" applyBorder="1" applyAlignment="1" applyProtection="1">
      <alignment horizontal="center" vertical="center"/>
      <protection locked="0"/>
    </xf>
    <xf numFmtId="0" fontId="17" fillId="6" borderId="28" xfId="0" applyFont="1" applyFill="1" applyBorder="1" applyAlignment="1">
      <alignment horizontal="center" vertical="center"/>
    </xf>
    <xf numFmtId="0" fontId="17" fillId="6" borderId="54" xfId="0" applyFont="1" applyFill="1" applyBorder="1" applyAlignment="1" applyProtection="1">
      <alignment horizontal="center" vertical="center"/>
      <protection locked="0"/>
    </xf>
    <xf numFmtId="0" fontId="17" fillId="6" borderId="17" xfId="0" applyFont="1" applyFill="1" applyBorder="1" applyAlignment="1" applyProtection="1">
      <alignment horizontal="center" vertical="center"/>
      <protection locked="0"/>
    </xf>
    <xf numFmtId="0" fontId="17" fillId="6" borderId="21" xfId="0" applyFont="1" applyFill="1" applyBorder="1" applyAlignment="1">
      <alignment horizontal="center" vertical="center"/>
    </xf>
    <xf numFmtId="0" fontId="17" fillId="6" borderId="17" xfId="0" applyFont="1" applyFill="1" applyBorder="1" applyAlignment="1">
      <alignment horizontal="center" vertical="center"/>
    </xf>
    <xf numFmtId="0" fontId="0" fillId="2" borderId="25" xfId="0" applyFill="1" applyBorder="1" applyAlignment="1">
      <alignment horizont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0" xfId="0" applyFill="1" applyAlignment="1">
      <alignment horizontal="center" wrapText="1"/>
    </xf>
    <xf numFmtId="0" fontId="0" fillId="2" borderId="43" xfId="0" applyFill="1" applyBorder="1" applyAlignment="1">
      <alignment horizontal="center" vertical="top" wrapText="1"/>
    </xf>
    <xf numFmtId="0" fontId="0" fillId="2" borderId="13" xfId="0" applyFill="1" applyBorder="1" applyAlignment="1">
      <alignment horizontal="center" wrapText="1"/>
    </xf>
    <xf numFmtId="0" fontId="37" fillId="2" borderId="47" xfId="0" applyFont="1" applyFill="1" applyBorder="1" applyAlignment="1">
      <alignment vertical="center"/>
    </xf>
    <xf numFmtId="0" fontId="37" fillId="2" borderId="48" xfId="0" applyFont="1" applyFill="1" applyBorder="1" applyAlignment="1">
      <alignment vertical="center"/>
    </xf>
    <xf numFmtId="0" fontId="0" fillId="2" borderId="45" xfId="0" applyFill="1" applyBorder="1" applyAlignment="1">
      <alignment horizontal="center" vertical="top" wrapText="1"/>
    </xf>
    <xf numFmtId="14" fontId="37" fillId="2" borderId="47" xfId="0" applyNumberFormat="1" applyFont="1" applyFill="1" applyBorder="1" applyAlignment="1">
      <alignment vertical="center"/>
    </xf>
    <xf numFmtId="14" fontId="37" fillId="2" borderId="48" xfId="0" applyNumberFormat="1" applyFont="1" applyFill="1" applyBorder="1" applyAlignment="1">
      <alignment vertical="center"/>
    </xf>
    <xf numFmtId="9" fontId="0" fillId="2" borderId="14" xfId="2" applyFont="1" applyFill="1" applyBorder="1" applyAlignment="1">
      <alignment vertical="center"/>
    </xf>
    <xf numFmtId="9" fontId="0" fillId="2" borderId="16" xfId="2" applyFont="1" applyFill="1" applyBorder="1" applyAlignment="1">
      <alignment vertical="center"/>
    </xf>
    <xf numFmtId="9" fontId="0" fillId="2" borderId="16" xfId="2" applyFont="1" applyFill="1" applyBorder="1" applyAlignment="1">
      <alignment vertical="center" wrapText="1"/>
    </xf>
    <xf numFmtId="9" fontId="0" fillId="2" borderId="15" xfId="2" applyFont="1" applyFill="1" applyBorder="1" applyAlignment="1">
      <alignment vertical="center"/>
    </xf>
    <xf numFmtId="0" fontId="8" fillId="0" borderId="17" xfId="0" applyFont="1" applyBorder="1" applyAlignment="1">
      <alignment horizontal="center"/>
    </xf>
    <xf numFmtId="0" fontId="39" fillId="0" borderId="17" xfId="3" applyFont="1" applyBorder="1" applyAlignment="1">
      <alignment horizontal="center" vertical="center" wrapText="1"/>
    </xf>
    <xf numFmtId="2" fontId="39" fillId="0" borderId="17" xfId="3" applyNumberFormat="1" applyFont="1" applyBorder="1" applyAlignment="1">
      <alignment horizontal="center" vertical="center" wrapText="1"/>
    </xf>
    <xf numFmtId="2" fontId="8" fillId="0" borderId="17" xfId="0" applyNumberFormat="1" applyFont="1" applyBorder="1" applyAlignment="1">
      <alignment horizontal="center" vertical="center" wrapText="1"/>
    </xf>
    <xf numFmtId="2" fontId="8" fillId="0" borderId="17" xfId="0" applyNumberFormat="1" applyFont="1" applyBorder="1"/>
    <xf numFmtId="0" fontId="8" fillId="0" borderId="17" xfId="0" applyFont="1" applyBorder="1" applyAlignment="1" applyProtection="1">
      <alignment horizontal="center" vertical="center"/>
      <protection locked="0"/>
    </xf>
    <xf numFmtId="0" fontId="39" fillId="5" borderId="17" xfId="3" applyFont="1" applyFill="1" applyBorder="1" applyAlignment="1">
      <alignment horizontal="center" vertical="center" wrapText="1"/>
    </xf>
    <xf numFmtId="0" fontId="8" fillId="0" borderId="0" xfId="0" applyFont="1" applyAlignment="1">
      <alignment horizontal="center"/>
    </xf>
    <xf numFmtId="1" fontId="39" fillId="0" borderId="17" xfId="3" applyNumberFormat="1" applyFont="1" applyBorder="1" applyAlignment="1">
      <alignment horizontal="center" vertical="center" wrapText="1"/>
    </xf>
    <xf numFmtId="1" fontId="8" fillId="0" borderId="17" xfId="3" applyNumberFormat="1" applyFont="1" applyBorder="1" applyAlignment="1">
      <alignment horizontal="center" vertical="center" wrapText="1"/>
    </xf>
    <xf numFmtId="49" fontId="0" fillId="0" borderId="17" xfId="0" applyNumberFormat="1" applyBorder="1" applyAlignment="1">
      <alignment horizontal="center"/>
    </xf>
    <xf numFmtId="1" fontId="0" fillId="0" borderId="17" xfId="0" applyNumberFormat="1" applyBorder="1" applyAlignment="1">
      <alignment horizontal="center"/>
    </xf>
    <xf numFmtId="2" fontId="0" fillId="0" borderId="17" xfId="0" applyNumberFormat="1" applyBorder="1" applyAlignment="1">
      <alignment horizontal="center"/>
    </xf>
    <xf numFmtId="0" fontId="0" fillId="0" borderId="0" xfId="0" applyAlignment="1">
      <alignment horizontal="center" wrapText="1"/>
    </xf>
    <xf numFmtId="0" fontId="39" fillId="0" borderId="35" xfId="0" applyFont="1" applyBorder="1" applyAlignment="1">
      <alignment vertical="center" wrapText="1"/>
    </xf>
    <xf numFmtId="0" fontId="39" fillId="0" borderId="35" xfId="0" applyFont="1" applyBorder="1"/>
    <xf numFmtId="0" fontId="39" fillId="0" borderId="35" xfId="0" applyFont="1" applyBorder="1" applyAlignment="1" applyProtection="1">
      <alignment vertical="center"/>
      <protection locked="0"/>
    </xf>
    <xf numFmtId="0" fontId="39" fillId="0" borderId="35" xfId="0" applyFont="1" applyBorder="1" applyAlignment="1">
      <alignment vertical="center"/>
    </xf>
    <xf numFmtId="0" fontId="8" fillId="0" borderId="35" xfId="0" applyFont="1" applyBorder="1"/>
    <xf numFmtId="0" fontId="39" fillId="0" borderId="35" xfId="0" applyFont="1" applyBorder="1" applyAlignment="1" applyProtection="1">
      <alignment horizontal="left" vertical="center"/>
      <protection locked="0"/>
    </xf>
    <xf numFmtId="0" fontId="35" fillId="0" borderId="35" xfId="0" applyFont="1" applyBorder="1"/>
    <xf numFmtId="0" fontId="0" fillId="0" borderId="35" xfId="0" applyBorder="1"/>
    <xf numFmtId="0" fontId="8" fillId="0" borderId="17" xfId="0" applyFont="1" applyBorder="1" applyAlignment="1">
      <alignment horizontal="center" vertical="center" wrapText="1"/>
    </xf>
    <xf numFmtId="0" fontId="39" fillId="2" borderId="65" xfId="0" applyFont="1" applyFill="1" applyBorder="1" applyAlignment="1">
      <alignment horizontal="center" vertical="center" wrapText="1"/>
    </xf>
    <xf numFmtId="167" fontId="1" fillId="2" borderId="52" xfId="1" applyNumberFormat="1" applyFont="1" applyFill="1" applyBorder="1" applyAlignment="1">
      <alignment vertical="center" wrapText="1"/>
    </xf>
    <xf numFmtId="167" fontId="1" fillId="2" borderId="49" xfId="1" applyNumberFormat="1" applyFont="1" applyFill="1" applyBorder="1" applyAlignment="1">
      <alignment vertical="center" wrapText="1"/>
    </xf>
    <xf numFmtId="0" fontId="43" fillId="0" borderId="2" xfId="0" applyFont="1" applyBorder="1" applyAlignment="1" applyProtection="1">
      <alignment vertical="top"/>
      <protection locked="0"/>
    </xf>
    <xf numFmtId="0" fontId="43" fillId="0" borderId="0" xfId="0" applyFont="1" applyAlignment="1" applyProtection="1">
      <alignment vertical="top"/>
      <protection locked="0"/>
    </xf>
    <xf numFmtId="0" fontId="43" fillId="0" borderId="46" xfId="0" applyFont="1" applyBorder="1" applyAlignment="1" applyProtection="1">
      <alignment vertical="top"/>
      <protection locked="0"/>
    </xf>
    <xf numFmtId="0" fontId="43" fillId="0" borderId="3" xfId="0" applyFont="1" applyBorder="1" applyAlignment="1" applyProtection="1">
      <alignment vertical="top"/>
      <protection locked="0"/>
    </xf>
    <xf numFmtId="0" fontId="43" fillId="0" borderId="33" xfId="0" applyFont="1" applyBorder="1" applyAlignment="1" applyProtection="1">
      <alignment vertical="top"/>
      <protection locked="0"/>
    </xf>
    <xf numFmtId="0" fontId="43" fillId="0" borderId="55" xfId="0" applyFont="1" applyBorder="1" applyAlignment="1" applyProtection="1">
      <alignment vertical="top"/>
      <protection locked="0"/>
    </xf>
    <xf numFmtId="0" fontId="15" fillId="6" borderId="23" xfId="0" applyFont="1" applyFill="1" applyBorder="1" applyAlignment="1" applyProtection="1">
      <alignment horizontal="center" vertical="center"/>
      <protection locked="0"/>
    </xf>
    <xf numFmtId="3" fontId="25" fillId="0" borderId="21" xfId="1" applyNumberFormat="1" applyFont="1" applyFill="1" applyBorder="1" applyAlignment="1">
      <alignment horizontal="center" vertical="center"/>
    </xf>
    <xf numFmtId="3" fontId="25" fillId="0" borderId="35" xfId="0" applyNumberFormat="1"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166" fontId="1" fillId="2" borderId="39" xfId="0" applyNumberFormat="1" applyFont="1" applyFill="1" applyBorder="1" applyAlignment="1">
      <alignment horizontal="center" vertical="center"/>
    </xf>
    <xf numFmtId="166" fontId="1" fillId="2" borderId="38" xfId="0" applyNumberFormat="1" applyFont="1" applyFill="1" applyBorder="1" applyAlignment="1">
      <alignment horizontal="center" vertical="center"/>
    </xf>
    <xf numFmtId="10" fontId="1" fillId="2" borderId="17" xfId="2" applyNumberFormat="1" applyFont="1" applyFill="1" applyBorder="1" applyAlignment="1">
      <alignment horizontal="center" vertical="center" wrapText="1"/>
    </xf>
    <xf numFmtId="10" fontId="1" fillId="2" borderId="29" xfId="2" applyNumberFormat="1" applyFont="1" applyFill="1" applyBorder="1" applyAlignment="1">
      <alignment horizontal="center" vertical="center" wrapText="1"/>
    </xf>
    <xf numFmtId="3" fontId="17" fillId="0" borderId="21" xfId="2" applyNumberFormat="1" applyFont="1" applyFill="1" applyBorder="1" applyAlignment="1" applyProtection="1">
      <alignment horizontal="center" vertical="center"/>
      <protection locked="0"/>
    </xf>
    <xf numFmtId="3" fontId="17" fillId="0" borderId="22" xfId="2" applyNumberFormat="1" applyFont="1" applyFill="1" applyBorder="1" applyAlignment="1" applyProtection="1">
      <alignment horizontal="center" vertical="center"/>
      <protection locked="0"/>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165" fontId="23" fillId="0" borderId="21" xfId="2" applyNumberFormat="1" applyFont="1" applyFill="1" applyBorder="1" applyAlignment="1" applyProtection="1">
      <alignment vertical="center" wrapText="1"/>
      <protection locked="0"/>
    </xf>
    <xf numFmtId="165" fontId="23" fillId="0" borderId="6" xfId="2" applyNumberFormat="1" applyFont="1" applyFill="1" applyBorder="1" applyAlignment="1" applyProtection="1">
      <alignment vertical="center" wrapText="1"/>
      <protection locked="0"/>
    </xf>
    <xf numFmtId="165" fontId="23" fillId="0" borderId="22" xfId="2" applyNumberFormat="1" applyFont="1" applyFill="1" applyBorder="1" applyAlignment="1" applyProtection="1">
      <alignment vertical="center" wrapText="1"/>
      <protection locked="0"/>
    </xf>
    <xf numFmtId="165" fontId="21" fillId="0" borderId="52" xfId="2" applyNumberFormat="1" applyFont="1" applyFill="1" applyBorder="1" applyAlignment="1" applyProtection="1">
      <alignment horizontal="center"/>
      <protection locked="0"/>
    </xf>
    <xf numFmtId="165" fontId="21" fillId="0" borderId="12" xfId="2" applyNumberFormat="1" applyFont="1" applyFill="1" applyBorder="1" applyAlignment="1" applyProtection="1">
      <alignment horizontal="center"/>
      <protection locked="0"/>
    </xf>
    <xf numFmtId="165" fontId="21" fillId="0" borderId="49" xfId="2" applyNumberFormat="1" applyFont="1" applyFill="1" applyBorder="1" applyAlignment="1" applyProtection="1">
      <alignment horizontal="center"/>
      <protection locked="0"/>
    </xf>
    <xf numFmtId="165" fontId="31" fillId="0" borderId="21" xfId="2" applyNumberFormat="1" applyFont="1" applyFill="1" applyBorder="1" applyAlignment="1" applyProtection="1">
      <alignment horizontal="left" wrapText="1"/>
      <protection locked="0"/>
    </xf>
    <xf numFmtId="165" fontId="31" fillId="0" borderId="6" xfId="2" applyNumberFormat="1" applyFont="1" applyFill="1" applyBorder="1" applyAlignment="1" applyProtection="1">
      <alignment horizontal="left" wrapText="1"/>
      <protection locked="0"/>
    </xf>
    <xf numFmtId="165" fontId="31" fillId="0" borderId="19" xfId="2" applyNumberFormat="1" applyFont="1" applyFill="1" applyBorder="1" applyAlignment="1" applyProtection="1">
      <alignment horizontal="left" wrapText="1"/>
      <protection locked="0"/>
    </xf>
    <xf numFmtId="165" fontId="31" fillId="0" borderId="21" xfId="2" applyNumberFormat="1" applyFont="1" applyFill="1" applyBorder="1" applyAlignment="1" applyProtection="1">
      <alignment vertical="center" wrapText="1"/>
      <protection locked="0"/>
    </xf>
    <xf numFmtId="165" fontId="31" fillId="0" borderId="6" xfId="2" applyNumberFormat="1" applyFont="1" applyFill="1" applyBorder="1" applyAlignment="1" applyProtection="1">
      <alignment vertical="center" wrapText="1"/>
      <protection locked="0"/>
    </xf>
    <xf numFmtId="165" fontId="31" fillId="0" borderId="22" xfId="2" applyNumberFormat="1" applyFont="1" applyFill="1" applyBorder="1" applyAlignment="1" applyProtection="1">
      <alignment vertical="center" wrapText="1"/>
      <protection locked="0"/>
    </xf>
    <xf numFmtId="165" fontId="21" fillId="0" borderId="21" xfId="2" applyNumberFormat="1" applyFont="1" applyFill="1" applyBorder="1" applyAlignment="1" applyProtection="1">
      <alignment horizontal="center"/>
      <protection locked="0"/>
    </xf>
    <xf numFmtId="165" fontId="21" fillId="0" borderId="6" xfId="2" applyNumberFormat="1" applyFont="1" applyFill="1" applyBorder="1" applyAlignment="1" applyProtection="1">
      <alignment horizontal="center"/>
      <protection locked="0"/>
    </xf>
    <xf numFmtId="165" fontId="21" fillId="0" borderId="19" xfId="2" applyNumberFormat="1" applyFont="1" applyFill="1" applyBorder="1" applyAlignment="1" applyProtection="1">
      <alignment horizontal="center"/>
      <protection locked="0"/>
    </xf>
    <xf numFmtId="9" fontId="15" fillId="2" borderId="4" xfId="2" applyFont="1" applyFill="1" applyBorder="1" applyAlignment="1">
      <alignment horizontal="center" vertical="center"/>
    </xf>
    <xf numFmtId="9" fontId="15" fillId="2" borderId="25" xfId="2" applyFont="1" applyFill="1" applyBorder="1" applyAlignment="1">
      <alignment horizontal="center" vertical="center"/>
    </xf>
    <xf numFmtId="9" fontId="15" fillId="2" borderId="31" xfId="2" applyFont="1" applyFill="1" applyBorder="1" applyAlignment="1">
      <alignment horizontal="center" vertical="center"/>
    </xf>
    <xf numFmtId="169" fontId="44" fillId="0" borderId="17" xfId="1" applyNumberFormat="1" applyFont="1" applyFill="1" applyBorder="1" applyAlignment="1" applyProtection="1">
      <alignment horizontal="center"/>
      <protection locked="0"/>
    </xf>
    <xf numFmtId="0" fontId="1" fillId="2" borderId="40" xfId="0" applyFont="1" applyFill="1" applyBorder="1" applyAlignment="1">
      <alignment horizontal="center" vertical="center" wrapText="1"/>
    </xf>
    <xf numFmtId="0" fontId="1" fillId="2" borderId="35" xfId="0" applyFont="1" applyFill="1" applyBorder="1" applyAlignment="1">
      <alignment horizontal="center" vertical="center" wrapText="1"/>
    </xf>
    <xf numFmtId="9" fontId="7" fillId="2" borderId="26" xfId="2" applyFont="1" applyFill="1" applyBorder="1" applyAlignment="1">
      <alignment horizontal="center" vertical="center"/>
    </xf>
    <xf numFmtId="9" fontId="7" fillId="2" borderId="27" xfId="2" applyFont="1" applyFill="1" applyBorder="1" applyAlignment="1">
      <alignment horizontal="center" vertical="center"/>
    </xf>
    <xf numFmtId="169" fontId="31" fillId="0" borderId="21" xfId="1" applyNumberFormat="1" applyFont="1" applyFill="1" applyBorder="1" applyAlignment="1" applyProtection="1">
      <alignment horizontal="center"/>
      <protection locked="0"/>
    </xf>
    <xf numFmtId="169" fontId="31" fillId="0" borderId="22" xfId="1" applyNumberFormat="1" applyFont="1" applyFill="1" applyBorder="1" applyAlignment="1" applyProtection="1">
      <alignment horizontal="center"/>
      <protection locked="0"/>
    </xf>
    <xf numFmtId="167" fontId="1" fillId="2" borderId="52" xfId="1" applyNumberFormat="1" applyFont="1" applyFill="1" applyBorder="1" applyAlignment="1">
      <alignment vertical="center"/>
    </xf>
    <xf numFmtId="167" fontId="1" fillId="2" borderId="49" xfId="1" applyNumberFormat="1" applyFont="1" applyFill="1" applyBorder="1" applyAlignment="1">
      <alignment vertical="center"/>
    </xf>
    <xf numFmtId="165" fontId="0" fillId="0" borderId="21" xfId="2" applyNumberFormat="1" applyFont="1" applyFill="1" applyBorder="1" applyAlignment="1" applyProtection="1">
      <alignment horizontal="center"/>
      <protection locked="0"/>
    </xf>
    <xf numFmtId="165" fontId="0" fillId="0" borderId="6" xfId="2" applyNumberFormat="1" applyFont="1" applyFill="1" applyBorder="1" applyAlignment="1" applyProtection="1">
      <alignment horizontal="center"/>
      <protection locked="0"/>
    </xf>
    <xf numFmtId="165" fontId="0" fillId="0" borderId="22" xfId="2" applyNumberFormat="1" applyFont="1" applyFill="1" applyBorder="1" applyAlignment="1" applyProtection="1">
      <alignment horizontal="center"/>
      <protection locked="0"/>
    </xf>
    <xf numFmtId="3" fontId="0" fillId="0" borderId="21" xfId="2" applyNumberFormat="1" applyFont="1" applyFill="1" applyBorder="1" applyAlignment="1" applyProtection="1">
      <alignment horizontal="center"/>
      <protection locked="0"/>
    </xf>
    <xf numFmtId="3" fontId="0" fillId="0" borderId="22" xfId="2" applyNumberFormat="1" applyFont="1" applyFill="1" applyBorder="1" applyAlignment="1" applyProtection="1">
      <alignment horizontal="center"/>
      <protection locked="0"/>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3" xfId="0" applyFont="1" applyFill="1" applyBorder="1" applyAlignment="1">
      <alignment horizontal="center" vertical="center" wrapText="1"/>
    </xf>
    <xf numFmtId="10" fontId="1" fillId="2" borderId="22" xfId="2" applyNumberFormat="1" applyFont="1" applyFill="1" applyBorder="1" applyAlignment="1">
      <alignment horizontal="center" vertical="center" wrapText="1"/>
    </xf>
    <xf numFmtId="9" fontId="17" fillId="0" borderId="21" xfId="2" applyFont="1" applyFill="1" applyBorder="1" applyAlignment="1" applyProtection="1">
      <alignment horizontal="center" vertical="center"/>
      <protection locked="0"/>
    </xf>
    <xf numFmtId="9" fontId="17" fillId="0" borderId="22" xfId="2" applyFont="1" applyFill="1" applyBorder="1" applyAlignment="1" applyProtection="1">
      <alignment horizontal="center" vertical="center"/>
      <protection locked="0"/>
    </xf>
    <xf numFmtId="9" fontId="0" fillId="0" borderId="21" xfId="2" applyFont="1" applyFill="1" applyBorder="1" applyAlignment="1" applyProtection="1">
      <alignment horizontal="center"/>
      <protection locked="0"/>
    </xf>
    <xf numFmtId="9" fontId="0" fillId="0" borderId="22" xfId="2" applyFont="1" applyFill="1" applyBorder="1" applyAlignment="1" applyProtection="1">
      <alignment horizontal="center"/>
      <protection locked="0"/>
    </xf>
    <xf numFmtId="165" fontId="17" fillId="0" borderId="21" xfId="2" applyNumberFormat="1" applyFont="1" applyFill="1" applyBorder="1" applyAlignment="1" applyProtection="1">
      <alignment horizontal="center" vertical="center"/>
      <protection locked="0"/>
    </xf>
    <xf numFmtId="165" fontId="17" fillId="0" borderId="19" xfId="2" applyNumberFormat="1" applyFont="1" applyFill="1" applyBorder="1" applyAlignment="1" applyProtection="1">
      <alignment horizontal="center" vertical="center"/>
      <protection locked="0"/>
    </xf>
    <xf numFmtId="165" fontId="0" fillId="0" borderId="52" xfId="2" applyNumberFormat="1" applyFont="1" applyFill="1" applyBorder="1" applyAlignment="1" applyProtection="1">
      <alignment horizontal="center"/>
      <protection locked="0"/>
    </xf>
    <xf numFmtId="165" fontId="0" fillId="0" borderId="20" xfId="2" applyNumberFormat="1" applyFont="1" applyFill="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165" fontId="1" fillId="2" borderId="6" xfId="2" applyNumberFormat="1" applyFont="1" applyFill="1" applyBorder="1" applyAlignment="1">
      <alignment horizontal="center" vertical="center"/>
    </xf>
    <xf numFmtId="165" fontId="1" fillId="2" borderId="19" xfId="2" applyNumberFormat="1" applyFont="1" applyFill="1" applyBorder="1" applyAlignment="1">
      <alignment horizontal="center" vertical="center"/>
    </xf>
    <xf numFmtId="10" fontId="1" fillId="2" borderId="29" xfId="2" applyNumberFormat="1" applyFont="1" applyFill="1" applyBorder="1" applyAlignment="1">
      <alignment horizontal="center" vertical="center"/>
    </xf>
    <xf numFmtId="10" fontId="1" fillId="2" borderId="38" xfId="2" applyNumberFormat="1" applyFont="1" applyFill="1" applyBorder="1" applyAlignment="1">
      <alignment horizontal="center" vertical="center"/>
    </xf>
    <xf numFmtId="3" fontId="34" fillId="0" borderId="54" xfId="2" applyNumberFormat="1" applyFont="1" applyFill="1" applyBorder="1" applyAlignment="1" applyProtection="1">
      <alignment horizontal="center" vertical="center"/>
      <protection locked="0"/>
    </xf>
    <xf numFmtId="3" fontId="34" fillId="0" borderId="22" xfId="2" applyNumberFormat="1" applyFont="1" applyFill="1" applyBorder="1" applyAlignment="1" applyProtection="1">
      <alignment horizontal="center" vertical="center"/>
      <protection locked="0"/>
    </xf>
    <xf numFmtId="14" fontId="17" fillId="0" borderId="21" xfId="1" applyNumberFormat="1" applyFont="1" applyFill="1" applyBorder="1" applyAlignment="1" applyProtection="1">
      <alignment horizontal="center" vertical="center"/>
      <protection locked="0"/>
    </xf>
    <xf numFmtId="14" fontId="17" fillId="0" borderId="22" xfId="1" applyNumberFormat="1" applyFont="1" applyFill="1" applyBorder="1" applyAlignment="1" applyProtection="1">
      <alignment horizontal="center" vertical="center"/>
      <protection locked="0"/>
    </xf>
    <xf numFmtId="0" fontId="17" fillId="0" borderId="21" xfId="2" applyNumberFormat="1" applyFont="1" applyFill="1" applyBorder="1" applyAlignment="1" applyProtection="1">
      <alignment horizontal="center"/>
      <protection locked="0"/>
    </xf>
    <xf numFmtId="0" fontId="17" fillId="0" borderId="22" xfId="2" applyNumberFormat="1" applyFont="1" applyFill="1" applyBorder="1" applyAlignment="1" applyProtection="1">
      <alignment horizontal="center"/>
      <protection locked="0"/>
    </xf>
    <xf numFmtId="3" fontId="17" fillId="0" borderId="21" xfId="2" applyNumberFormat="1" applyFont="1" applyFill="1" applyBorder="1" applyAlignment="1" applyProtection="1">
      <protection locked="0"/>
    </xf>
    <xf numFmtId="3" fontId="17" fillId="0" borderId="22" xfId="2" applyNumberFormat="1" applyFont="1" applyFill="1" applyBorder="1" applyAlignment="1" applyProtection="1">
      <protection locked="0"/>
    </xf>
    <xf numFmtId="0" fontId="21" fillId="0" borderId="2" xfId="0" applyFont="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167" fontId="1" fillId="2" borderId="21" xfId="1" applyNumberFormat="1" applyFont="1" applyFill="1" applyBorder="1" applyAlignment="1">
      <alignment horizontal="center" vertical="center"/>
    </xf>
    <xf numFmtId="167" fontId="1" fillId="2" borderId="22" xfId="1" applyNumberFormat="1" applyFont="1" applyFill="1" applyBorder="1" applyAlignment="1">
      <alignment horizontal="center" vertical="center"/>
    </xf>
    <xf numFmtId="0" fontId="18" fillId="0" borderId="6"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 fillId="2" borderId="42" xfId="0" applyFont="1" applyFill="1" applyBorder="1" applyAlignment="1">
      <alignment horizontal="center" vertical="center" wrapText="1"/>
    </xf>
    <xf numFmtId="0" fontId="1" fillId="2" borderId="18" xfId="0" applyFont="1" applyFill="1" applyBorder="1" applyAlignment="1">
      <alignment horizontal="center" vertical="center" wrapText="1"/>
    </xf>
    <xf numFmtId="167" fontId="1" fillId="2" borderId="52" xfId="1" applyNumberFormat="1" applyFont="1" applyFill="1" applyBorder="1" applyAlignment="1">
      <alignment horizontal="center" vertical="center"/>
    </xf>
    <xf numFmtId="167" fontId="1" fillId="2" borderId="49" xfId="1" applyNumberFormat="1" applyFont="1" applyFill="1" applyBorder="1" applyAlignment="1">
      <alignment horizontal="center" vertical="center"/>
    </xf>
    <xf numFmtId="0" fontId="22" fillId="0" borderId="2" xfId="0" applyFont="1"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55" xfId="0" applyBorder="1" applyAlignment="1" applyProtection="1">
      <alignment horizontal="left" vertical="top"/>
      <protection locked="0"/>
    </xf>
    <xf numFmtId="167" fontId="1" fillId="2" borderId="39" xfId="1" applyNumberFormat="1" applyFont="1" applyFill="1" applyBorder="1" applyAlignment="1">
      <alignment horizontal="center" vertical="center"/>
    </xf>
    <xf numFmtId="167" fontId="1" fillId="2" borderId="29" xfId="1" applyNumberFormat="1" applyFont="1" applyFill="1" applyBorder="1" applyAlignment="1">
      <alignment horizontal="center" vertical="center"/>
    </xf>
    <xf numFmtId="0" fontId="19" fillId="0" borderId="54"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21" fillId="0" borderId="0" xfId="0" applyFont="1" applyAlignment="1" applyProtection="1">
      <alignment horizontal="left" vertical="top"/>
      <protection locked="0"/>
    </xf>
    <xf numFmtId="0" fontId="21" fillId="0" borderId="32" xfId="0" applyFont="1" applyBorder="1" applyAlignment="1" applyProtection="1">
      <alignment horizontal="left" vertical="top"/>
      <protection locked="0"/>
    </xf>
    <xf numFmtId="0" fontId="21" fillId="0" borderId="2" xfId="0" applyFont="1" applyBorder="1" applyAlignment="1" applyProtection="1">
      <alignment horizontal="left" vertical="top"/>
      <protection locked="0"/>
    </xf>
    <xf numFmtId="0" fontId="21" fillId="0" borderId="3" xfId="0" applyFont="1" applyBorder="1" applyAlignment="1" applyProtection="1">
      <alignment horizontal="left" vertical="top"/>
      <protection locked="0"/>
    </xf>
    <xf numFmtId="0" fontId="21" fillId="0" borderId="33" xfId="0" applyFont="1" applyBorder="1" applyAlignment="1" applyProtection="1">
      <alignment horizontal="left" vertical="top"/>
      <protection locked="0"/>
    </xf>
    <xf numFmtId="0" fontId="21" fillId="0" borderId="34" xfId="0" applyFont="1" applyBorder="1" applyAlignment="1" applyProtection="1">
      <alignment horizontal="left" vertical="top"/>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 fillId="2" borderId="30" xfId="0" applyFont="1" applyFill="1" applyBorder="1" applyAlignment="1">
      <alignment horizontal="center" vertical="center"/>
    </xf>
    <xf numFmtId="0" fontId="1" fillId="2" borderId="20" xfId="0" applyFont="1" applyFill="1" applyBorder="1" applyAlignment="1">
      <alignment horizontal="center" vertical="center"/>
    </xf>
    <xf numFmtId="166" fontId="1" fillId="2" borderId="54" xfId="1" applyNumberFormat="1" applyFont="1" applyFill="1" applyBorder="1" applyAlignment="1">
      <alignment horizontal="center" vertical="center"/>
    </xf>
    <xf numFmtId="166" fontId="1" fillId="2" borderId="19" xfId="1" applyNumberFormat="1"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3" fillId="2" borderId="52"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5" fillId="2" borderId="14" xfId="2" applyFont="1" applyFill="1" applyBorder="1" applyAlignment="1">
      <alignment horizontal="center" vertical="center"/>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9" fontId="1" fillId="2" borderId="21" xfId="2" applyFont="1" applyFill="1" applyBorder="1" applyAlignment="1">
      <alignment horizontal="center" vertical="center"/>
    </xf>
    <xf numFmtId="9" fontId="1" fillId="2" borderId="19" xfId="2" applyFont="1" applyFill="1" applyBorder="1" applyAlignment="1">
      <alignment horizontal="center" vertical="center"/>
    </xf>
    <xf numFmtId="9" fontId="1" fillId="2" borderId="30"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49" xfId="2" applyFont="1" applyFill="1" applyBorder="1" applyAlignment="1">
      <alignment horizontal="center" vertical="center" wrapText="1"/>
    </xf>
    <xf numFmtId="0" fontId="21" fillId="0" borderId="2" xfId="0" applyFont="1" applyBorder="1" applyAlignment="1" applyProtection="1">
      <alignment horizontal="justify" vertical="top" wrapText="1"/>
      <protection locked="0"/>
    </xf>
    <xf numFmtId="0" fontId="27" fillId="0" borderId="0" xfId="0" applyFont="1" applyAlignment="1" applyProtection="1">
      <alignment horizontal="justify" vertical="top" wrapText="1"/>
      <protection locked="0"/>
    </xf>
    <xf numFmtId="0" fontId="27" fillId="0" borderId="46" xfId="0" applyFont="1" applyBorder="1" applyAlignment="1" applyProtection="1">
      <alignment horizontal="justify" vertical="top" wrapText="1"/>
      <protection locked="0"/>
    </xf>
    <xf numFmtId="0" fontId="27" fillId="0" borderId="2" xfId="0" applyFont="1" applyBorder="1" applyAlignment="1" applyProtection="1">
      <alignment horizontal="justify" vertical="top" wrapText="1"/>
      <protection locked="0"/>
    </xf>
    <xf numFmtId="0" fontId="27" fillId="0" borderId="3" xfId="0" applyFont="1" applyBorder="1" applyAlignment="1" applyProtection="1">
      <alignment horizontal="justify" vertical="top" wrapText="1"/>
      <protection locked="0"/>
    </xf>
    <xf numFmtId="0" fontId="27" fillId="0" borderId="33" xfId="0" applyFont="1" applyBorder="1" applyAlignment="1" applyProtection="1">
      <alignment horizontal="justify" vertical="top" wrapText="1"/>
      <protection locked="0"/>
    </xf>
    <xf numFmtId="0" fontId="27" fillId="0" borderId="55" xfId="0" applyFont="1" applyBorder="1" applyAlignment="1" applyProtection="1">
      <alignment horizontal="justify" vertical="top" wrapText="1"/>
      <protection locked="0"/>
    </xf>
    <xf numFmtId="0" fontId="32" fillId="0" borderId="2"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46"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33" xfId="0" applyFont="1" applyBorder="1" applyAlignment="1" applyProtection="1">
      <alignment horizontal="left" vertical="top" wrapText="1"/>
      <protection locked="0"/>
    </xf>
    <xf numFmtId="0" fontId="22" fillId="0" borderId="55" xfId="0" applyFont="1" applyBorder="1" applyAlignment="1" applyProtection="1">
      <alignment horizontal="left" vertical="top" wrapText="1"/>
      <protection locked="0"/>
    </xf>
    <xf numFmtId="0" fontId="1" fillId="2" borderId="2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8" xfId="0" applyFont="1" applyFill="1" applyBorder="1" applyAlignment="1">
      <alignment horizontal="center" vertical="center" wrapText="1"/>
    </xf>
    <xf numFmtId="9" fontId="7" fillId="2" borderId="15" xfId="2"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7" fillId="0" borderId="47" xfId="0" applyFont="1" applyBorder="1" applyAlignment="1" applyProtection="1">
      <alignment horizontal="center" vertical="top"/>
      <protection locked="0"/>
    </xf>
    <xf numFmtId="0" fontId="17" fillId="0" borderId="11" xfId="0" applyFont="1" applyBorder="1" applyAlignment="1" applyProtection="1">
      <alignment horizontal="center" vertical="top"/>
      <protection locked="0"/>
    </xf>
    <xf numFmtId="0" fontId="17" fillId="0" borderId="48" xfId="0" applyFont="1" applyBorder="1" applyAlignment="1" applyProtection="1">
      <alignment horizontal="center" vertical="top"/>
      <protection locked="0"/>
    </xf>
    <xf numFmtId="14" fontId="17" fillId="0" borderId="47" xfId="0" applyNumberFormat="1" applyFont="1" applyBorder="1" applyAlignment="1" applyProtection="1">
      <alignment horizontal="center" vertical="top"/>
      <protection locked="0"/>
    </xf>
    <xf numFmtId="0" fontId="15" fillId="2" borderId="4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8" xfId="0" applyFont="1" applyFill="1" applyBorder="1" applyAlignment="1">
      <alignment horizontal="center" vertical="center"/>
    </xf>
    <xf numFmtId="0" fontId="16" fillId="0" borderId="47"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16" fillId="0" borderId="48" xfId="0"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48" xfId="0" applyBorder="1" applyAlignment="1" applyProtection="1">
      <alignment horizontal="center"/>
      <protection locked="0"/>
    </xf>
    <xf numFmtId="0" fontId="1" fillId="2" borderId="17" xfId="0" applyFont="1" applyFill="1" applyBorder="1" applyAlignment="1">
      <alignment horizontal="center" vertical="center" wrapText="1"/>
    </xf>
    <xf numFmtId="165" fontId="31" fillId="0" borderId="21" xfId="2" applyNumberFormat="1" applyFont="1" applyFill="1" applyBorder="1" applyAlignment="1" applyProtection="1">
      <alignment horizontal="left"/>
      <protection locked="0"/>
    </xf>
    <xf numFmtId="165" fontId="31" fillId="0" borderId="6" xfId="2" applyNumberFormat="1" applyFont="1" applyFill="1" applyBorder="1" applyAlignment="1" applyProtection="1">
      <alignment horizontal="left"/>
      <protection locked="0"/>
    </xf>
    <xf numFmtId="165" fontId="31" fillId="0" borderId="22" xfId="2" applyNumberFormat="1" applyFont="1" applyFill="1" applyBorder="1" applyAlignment="1" applyProtection="1">
      <alignment horizontal="left"/>
      <protection locked="0"/>
    </xf>
    <xf numFmtId="10" fontId="1" fillId="2" borderId="38" xfId="2" applyNumberFormat="1" applyFont="1" applyFill="1" applyBorder="1" applyAlignment="1">
      <alignment horizontal="center" vertical="center" wrapText="1"/>
    </xf>
    <xf numFmtId="0" fontId="2" fillId="2" borderId="33" xfId="0" applyFont="1" applyFill="1" applyBorder="1" applyAlignment="1">
      <alignment horizontal="left" vertical="top" wrapText="1"/>
    </xf>
    <xf numFmtId="0" fontId="41" fillId="0" borderId="21" xfId="0" applyFont="1" applyBorder="1" applyAlignment="1" applyProtection="1">
      <alignment horizontal="center" vertical="center"/>
      <protection locked="0"/>
    </xf>
    <xf numFmtId="0" fontId="1" fillId="2" borderId="52" xfId="0" applyFont="1" applyFill="1" applyBorder="1" applyAlignment="1">
      <alignment horizontal="center" vertical="center"/>
    </xf>
    <xf numFmtId="0" fontId="1" fillId="2" borderId="49" xfId="0" applyFont="1" applyFill="1" applyBorder="1" applyAlignment="1">
      <alignment horizontal="center" vertical="center"/>
    </xf>
    <xf numFmtId="165" fontId="1" fillId="2" borderId="49" xfId="2" applyNumberFormat="1" applyFont="1" applyFill="1" applyBorder="1" applyAlignment="1">
      <alignment horizontal="center" vertical="center"/>
    </xf>
    <xf numFmtId="165" fontId="1" fillId="2" borderId="38" xfId="2"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4" fillId="0" borderId="2" xfId="0" applyFont="1" applyBorder="1" applyAlignment="1" applyProtection="1">
      <alignment horizontal="left" vertical="top" wrapText="1"/>
      <protection locked="0"/>
    </xf>
    <xf numFmtId="0" fontId="24" fillId="0" borderId="0" xfId="0" applyFont="1" applyAlignment="1" applyProtection="1">
      <alignment horizontal="left" vertical="top"/>
      <protection locked="0"/>
    </xf>
    <xf numFmtId="0" fontId="24" fillId="0" borderId="46" xfId="0" applyFont="1" applyBorder="1" applyAlignment="1" applyProtection="1">
      <alignment horizontal="left" vertical="top"/>
      <protection locked="0"/>
    </xf>
    <xf numFmtId="0" fontId="24" fillId="0" borderId="2" xfId="0" applyFont="1" applyBorder="1" applyAlignment="1" applyProtection="1">
      <alignment horizontal="left" vertical="top"/>
      <protection locked="0"/>
    </xf>
    <xf numFmtId="0" fontId="24" fillId="0" borderId="3" xfId="0" applyFont="1" applyBorder="1" applyAlignment="1" applyProtection="1">
      <alignment horizontal="left" vertical="top"/>
      <protection locked="0"/>
    </xf>
    <xf numFmtId="0" fontId="24" fillId="0" borderId="33" xfId="0" applyFont="1" applyBorder="1" applyAlignment="1" applyProtection="1">
      <alignment horizontal="left" vertical="top"/>
      <protection locked="0"/>
    </xf>
    <xf numFmtId="0" fontId="24" fillId="0" borderId="55" xfId="0" applyFont="1" applyBorder="1" applyAlignment="1" applyProtection="1">
      <alignment horizontal="left" vertical="top"/>
      <protection locked="0"/>
    </xf>
    <xf numFmtId="0" fontId="23" fillId="0" borderId="2"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33" xfId="0" applyFont="1" applyBorder="1" applyAlignment="1" applyProtection="1">
      <alignment horizontal="left" vertical="top"/>
      <protection locked="0"/>
    </xf>
    <xf numFmtId="0" fontId="6" fillId="0" borderId="34" xfId="0" applyFont="1" applyBorder="1" applyAlignment="1" applyProtection="1">
      <alignment horizontal="left" vertical="top"/>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3" fontId="36" fillId="0" borderId="21" xfId="2" applyNumberFormat="1" applyFont="1" applyFill="1" applyBorder="1" applyAlignment="1" applyProtection="1">
      <alignment horizontal="center" vertical="center"/>
      <protection locked="0"/>
    </xf>
    <xf numFmtId="3" fontId="36" fillId="0" borderId="22" xfId="2" applyNumberFormat="1" applyFont="1" applyFill="1" applyBorder="1" applyAlignment="1" applyProtection="1">
      <alignment horizontal="center" vertical="center"/>
      <protection locked="0"/>
    </xf>
    <xf numFmtId="167" fontId="9" fillId="0" borderId="17" xfId="1" applyNumberFormat="1" applyFont="1" applyFill="1" applyBorder="1" applyAlignment="1" applyProtection="1">
      <alignment horizontal="center"/>
      <protection locked="0"/>
    </xf>
    <xf numFmtId="165" fontId="16" fillId="0" borderId="21" xfId="2" applyNumberFormat="1" applyFont="1" applyFill="1" applyBorder="1" applyAlignment="1" applyProtection="1">
      <alignment horizontal="left" wrapText="1"/>
      <protection locked="0"/>
    </xf>
    <xf numFmtId="165" fontId="16" fillId="0" borderId="6" xfId="2" applyNumberFormat="1" applyFont="1" applyFill="1" applyBorder="1" applyAlignment="1" applyProtection="1">
      <alignment horizontal="left" wrapText="1"/>
      <protection locked="0"/>
    </xf>
    <xf numFmtId="165" fontId="16" fillId="0" borderId="22" xfId="2" applyNumberFormat="1" applyFont="1" applyFill="1" applyBorder="1" applyAlignment="1" applyProtection="1">
      <alignment horizontal="left" wrapText="1"/>
      <protection locked="0"/>
    </xf>
    <xf numFmtId="9" fontId="7" fillId="2" borderId="59"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3" xfId="2" applyFont="1" applyFill="1" applyBorder="1" applyAlignment="1">
      <alignment horizontal="center" vertical="center"/>
    </xf>
    <xf numFmtId="0" fontId="1" fillId="2" borderId="5" xfId="0" applyFont="1" applyFill="1" applyBorder="1" applyAlignment="1">
      <alignment horizontal="center" vertical="center" wrapText="1"/>
    </xf>
    <xf numFmtId="169" fontId="21" fillId="0" borderId="29" xfId="1" applyNumberFormat="1" applyFont="1" applyFill="1" applyBorder="1" applyAlignment="1" applyProtection="1">
      <alignment horizontal="center"/>
      <protection locked="0"/>
    </xf>
    <xf numFmtId="165" fontId="21" fillId="0" borderId="20" xfId="2" applyNumberFormat="1" applyFont="1" applyFill="1" applyBorder="1" applyAlignment="1" applyProtection="1">
      <alignment horizontal="center"/>
      <protection locked="0"/>
    </xf>
    <xf numFmtId="165" fontId="16" fillId="0" borderId="21" xfId="2" applyNumberFormat="1" applyFont="1" applyFill="1" applyBorder="1" applyAlignment="1" applyProtection="1">
      <alignment horizontal="left"/>
      <protection locked="0"/>
    </xf>
    <xf numFmtId="165" fontId="16" fillId="0" borderId="6" xfId="2" applyNumberFormat="1" applyFont="1" applyFill="1" applyBorder="1" applyAlignment="1" applyProtection="1">
      <alignment horizontal="left"/>
      <protection locked="0"/>
    </xf>
    <xf numFmtId="165" fontId="16" fillId="0" borderId="19" xfId="2" applyNumberFormat="1" applyFont="1" applyFill="1" applyBorder="1" applyAlignment="1" applyProtection="1">
      <alignment horizontal="left"/>
      <protection locked="0"/>
    </xf>
    <xf numFmtId="165" fontId="0" fillId="0" borderId="19" xfId="2" applyNumberFormat="1" applyFont="1" applyFill="1" applyBorder="1" applyAlignment="1" applyProtection="1">
      <alignment horizontal="center"/>
      <protection locked="0"/>
    </xf>
    <xf numFmtId="165" fontId="17" fillId="0" borderId="30" xfId="2" applyNumberFormat="1" applyFont="1" applyFill="1" applyBorder="1" applyAlignment="1" applyProtection="1">
      <alignment horizontal="center"/>
      <protection locked="0"/>
    </xf>
    <xf numFmtId="165" fontId="17" fillId="0" borderId="20" xfId="2" applyNumberFormat="1" applyFont="1" applyFill="1" applyBorder="1" applyAlignment="1" applyProtection="1">
      <alignment horizontal="center"/>
      <protection locked="0"/>
    </xf>
    <xf numFmtId="165" fontId="17" fillId="0" borderId="12" xfId="2" applyNumberFormat="1" applyFont="1" applyFill="1" applyBorder="1" applyAlignment="1" applyProtection="1">
      <alignment horizontal="center"/>
      <protection locked="0"/>
    </xf>
    <xf numFmtId="165" fontId="0" fillId="0" borderId="12" xfId="2" applyNumberFormat="1" applyFont="1" applyFill="1" applyBorder="1" applyAlignment="1" applyProtection="1">
      <alignment horizontal="center"/>
      <protection locked="0"/>
    </xf>
    <xf numFmtId="165" fontId="0" fillId="0" borderId="49" xfId="2" applyNumberFormat="1" applyFont="1" applyFill="1" applyBorder="1" applyAlignment="1" applyProtection="1">
      <alignment horizontal="center"/>
      <protection locked="0"/>
    </xf>
    <xf numFmtId="167" fontId="26" fillId="0" borderId="21" xfId="1" applyNumberFormat="1" applyFont="1" applyFill="1" applyBorder="1" applyAlignment="1" applyProtection="1">
      <alignment horizontal="center"/>
      <protection locked="0"/>
    </xf>
    <xf numFmtId="167" fontId="26" fillId="0" borderId="22" xfId="1" applyNumberFormat="1" applyFont="1" applyFill="1" applyBorder="1" applyAlignment="1" applyProtection="1">
      <alignment horizontal="center"/>
      <protection locked="0"/>
    </xf>
    <xf numFmtId="9" fontId="17" fillId="0" borderId="21" xfId="2" applyFont="1" applyFill="1" applyBorder="1" applyAlignment="1" applyProtection="1">
      <alignment horizontal="center"/>
      <protection locked="0"/>
    </xf>
    <xf numFmtId="9" fontId="17" fillId="0" borderId="22" xfId="2" applyFont="1" applyFill="1" applyBorder="1" applyAlignment="1" applyProtection="1">
      <alignment horizontal="center"/>
      <protection locked="0"/>
    </xf>
    <xf numFmtId="9" fontId="17" fillId="0" borderId="19" xfId="2" applyFont="1" applyFill="1" applyBorder="1" applyAlignment="1" applyProtection="1">
      <alignment horizontal="center"/>
      <protection locked="0"/>
    </xf>
    <xf numFmtId="165" fontId="17" fillId="0" borderId="54" xfId="2" applyNumberFormat="1" applyFont="1" applyFill="1" applyBorder="1" applyAlignment="1" applyProtection="1">
      <alignment horizontal="center"/>
      <protection locked="0"/>
    </xf>
    <xf numFmtId="165" fontId="17" fillId="0" borderId="19" xfId="2" applyNumberFormat="1" applyFont="1" applyFill="1" applyBorder="1" applyAlignment="1" applyProtection="1">
      <alignment horizontal="center"/>
      <protection locked="0"/>
    </xf>
    <xf numFmtId="165" fontId="17" fillId="0" borderId="6" xfId="2" applyNumberFormat="1" applyFont="1" applyFill="1" applyBorder="1" applyAlignment="1" applyProtection="1">
      <alignment horizontal="center"/>
      <protection locked="0"/>
    </xf>
    <xf numFmtId="167" fontId="9" fillId="0" borderId="29" xfId="1" applyNumberFormat="1" applyFont="1" applyFill="1" applyBorder="1" applyAlignment="1" applyProtection="1">
      <alignment horizontal="center"/>
      <protection locked="0"/>
    </xf>
    <xf numFmtId="0" fontId="33" fillId="0" borderId="2" xfId="0" applyFont="1" applyBorder="1" applyAlignment="1" applyProtection="1">
      <alignment horizontal="left" vertical="top"/>
      <protection locked="0"/>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5" xfId="0" applyFont="1" applyFill="1" applyBorder="1" applyAlignment="1">
      <alignment horizontal="center" vertical="center" wrapText="1"/>
    </xf>
    <xf numFmtId="14" fontId="17" fillId="0" borderId="17" xfId="1" applyNumberFormat="1" applyFont="1" applyFill="1" applyBorder="1" applyAlignment="1" applyProtection="1">
      <alignment horizontal="center"/>
      <protection locked="0"/>
    </xf>
    <xf numFmtId="9" fontId="17" fillId="0" borderId="6" xfId="2" applyFont="1" applyFill="1" applyBorder="1" applyAlignment="1" applyProtection="1">
      <alignment horizontal="center"/>
      <protection locked="0"/>
    </xf>
    <xf numFmtId="167" fontId="26" fillId="0" borderId="52" xfId="1" applyNumberFormat="1" applyFont="1" applyFill="1" applyBorder="1" applyAlignment="1" applyProtection="1">
      <alignment horizontal="center"/>
      <protection locked="0"/>
    </xf>
    <xf numFmtId="167" fontId="26" fillId="0" borderId="49" xfId="1" applyNumberFormat="1" applyFont="1" applyFill="1" applyBorder="1" applyAlignment="1" applyProtection="1">
      <alignment horizontal="center"/>
      <protection locked="0"/>
    </xf>
    <xf numFmtId="9" fontId="17" fillId="0" borderId="52" xfId="2" applyFont="1" applyFill="1" applyBorder="1" applyAlignment="1" applyProtection="1">
      <alignment horizontal="center"/>
      <protection locked="0"/>
    </xf>
    <xf numFmtId="9" fontId="17" fillId="0" borderId="49" xfId="2" applyFont="1" applyFill="1" applyBorder="1" applyAlignment="1" applyProtection="1">
      <alignment horizontal="center"/>
      <protection locked="0"/>
    </xf>
    <xf numFmtId="9" fontId="17" fillId="0" borderId="20" xfId="2" applyFont="1" applyFill="1" applyBorder="1" applyAlignment="1" applyProtection="1">
      <alignment horizont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24" fillId="0" borderId="32" xfId="0" applyFont="1" applyBorder="1" applyAlignment="1" applyProtection="1">
      <alignment horizontal="left" vertical="top"/>
      <protection locked="0"/>
    </xf>
    <xf numFmtId="0" fontId="24" fillId="0" borderId="34" xfId="0" applyFont="1" applyBorder="1" applyAlignment="1" applyProtection="1">
      <alignment horizontal="left" vertical="top"/>
      <protection locked="0"/>
    </xf>
    <xf numFmtId="0" fontId="22" fillId="0" borderId="2" xfId="0" applyFont="1" applyBorder="1" applyAlignment="1" applyProtection="1">
      <alignment horizontal="left" vertical="top"/>
      <protection locked="0"/>
    </xf>
    <xf numFmtId="0" fontId="8" fillId="8" borderId="2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0" fillId="2" borderId="4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38" fillId="2" borderId="59"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53"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2" xfId="0" applyFont="1" applyBorder="1" applyAlignment="1">
      <alignment horizontal="center" vertical="center" wrapText="1"/>
    </xf>
    <xf numFmtId="0" fontId="8" fillId="8" borderId="21" xfId="0" applyFont="1" applyFill="1" applyBorder="1" applyAlignment="1">
      <alignment horizontal="center"/>
    </xf>
    <xf numFmtId="0" fontId="8" fillId="8" borderId="6" xfId="0" applyFont="1" applyFill="1" applyBorder="1" applyAlignment="1">
      <alignment horizontal="center"/>
    </xf>
    <xf numFmtId="0" fontId="8" fillId="8" borderId="22" xfId="0" applyFont="1" applyFill="1" applyBorder="1" applyAlignment="1">
      <alignment horizontal="center"/>
    </xf>
    <xf numFmtId="0" fontId="8" fillId="0" borderId="21" xfId="0" applyFont="1" applyBorder="1" applyAlignment="1">
      <alignment horizontal="center"/>
    </xf>
    <xf numFmtId="0" fontId="8" fillId="0" borderId="6" xfId="0" applyFont="1" applyBorder="1" applyAlignment="1">
      <alignment horizontal="center"/>
    </xf>
    <xf numFmtId="0" fontId="8" fillId="0" borderId="22" xfId="0" applyFont="1" applyBorder="1" applyAlignment="1">
      <alignment horizontal="center"/>
    </xf>
    <xf numFmtId="0" fontId="0" fillId="2" borderId="11" xfId="0" applyFill="1" applyBorder="1" applyAlignment="1">
      <alignment horizontal="center" vertical="center"/>
    </xf>
    <xf numFmtId="14" fontId="10" fillId="2" borderId="47" xfId="0" applyNumberFormat="1" applyFont="1" applyFill="1" applyBorder="1" applyAlignment="1">
      <alignment horizontal="center" vertical="center"/>
    </xf>
    <xf numFmtId="14" fontId="10" fillId="2" borderId="48" xfId="0" applyNumberFormat="1" applyFont="1" applyFill="1" applyBorder="1" applyAlignment="1">
      <alignment horizontal="center" vertical="center"/>
    </xf>
    <xf numFmtId="0" fontId="13" fillId="0" borderId="42" xfId="0" applyFont="1" applyBorder="1" applyAlignment="1">
      <alignment horizontal="center" vertical="center"/>
    </xf>
    <xf numFmtId="0" fontId="13" fillId="0" borderId="5" xfId="0" applyFont="1" applyBorder="1" applyAlignment="1">
      <alignment horizontal="center" vertical="center"/>
    </xf>
    <xf numFmtId="0" fontId="13" fillId="0" borderId="53" xfId="0" applyFont="1" applyBorder="1" applyAlignment="1">
      <alignment horizontal="center" vertical="center"/>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 fillId="2" borderId="5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0" borderId="2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7" fillId="2" borderId="17" xfId="0" applyFont="1" applyFill="1" applyBorder="1" applyAlignment="1">
      <alignment horizontal="center" vertical="center" wrapText="1"/>
    </xf>
    <xf numFmtId="0" fontId="14" fillId="4" borderId="0" xfId="0" applyFont="1" applyFill="1" applyAlignment="1">
      <alignment horizontal="center"/>
    </xf>
  </cellXfs>
  <cellStyles count="4">
    <cellStyle name="Millares" xfId="1" builtinId="3"/>
    <cellStyle name="Normal" xfId="0" builtinId="0"/>
    <cellStyle name="Normal 2 6" xfId="3" xr:uid="{00000000-0005-0000-0000-000002000000}"/>
    <cellStyle name="Porcentaje" xfId="2" builtinId="5"/>
  </cellStyles>
  <dxfs count="12">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8</c:v>
                </c:pt>
                <c:pt idx="1">
                  <c:v>0</c:v>
                </c:pt>
                <c:pt idx="2">
                  <c:v>10</c:v>
                </c:pt>
                <c:pt idx="3">
                  <c:v>10</c:v>
                </c:pt>
                <c:pt idx="4">
                  <c:v>11</c:v>
                </c:pt>
              </c:numCache>
            </c:numRef>
          </c:val>
          <c:extLst>
            <c:ext xmlns:c16="http://schemas.microsoft.com/office/drawing/2014/chart" uri="{C3380CC4-5D6E-409C-BE32-E72D297353CC}">
              <c16:uniqueId val="{00000000-A0B3-4BDB-AC07-E7037E74EA27}"/>
            </c:ext>
          </c:extLst>
        </c:ser>
        <c:dLbls>
          <c:showLegendKey val="0"/>
          <c:showVal val="0"/>
          <c:showCatName val="0"/>
          <c:showSerName val="0"/>
          <c:showPercent val="0"/>
          <c:showBubbleSize val="0"/>
        </c:dLbls>
        <c:gapWidth val="150"/>
        <c:axId val="252384024"/>
        <c:axId val="252186760"/>
      </c:barChart>
      <c:catAx>
        <c:axId val="252384024"/>
        <c:scaling>
          <c:orientation val="minMax"/>
        </c:scaling>
        <c:delete val="0"/>
        <c:axPos val="b"/>
        <c:numFmt formatCode="General" sourceLinked="0"/>
        <c:majorTickMark val="out"/>
        <c:minorTickMark val="none"/>
        <c:tickLblPos val="nextTo"/>
        <c:txPr>
          <a:bodyPr/>
          <a:lstStyle/>
          <a:p>
            <a:pPr>
              <a:defRPr sz="1050"/>
            </a:pPr>
            <a:endParaRPr lang="es-CO"/>
          </a:p>
        </c:txPr>
        <c:crossAx val="252186760"/>
        <c:crosses val="autoZero"/>
        <c:auto val="1"/>
        <c:lblAlgn val="ctr"/>
        <c:lblOffset val="100"/>
        <c:noMultiLvlLbl val="0"/>
      </c:catAx>
      <c:valAx>
        <c:axId val="252186760"/>
        <c:scaling>
          <c:orientation val="minMax"/>
        </c:scaling>
        <c:delete val="1"/>
        <c:axPos val="l"/>
        <c:numFmt formatCode="General" sourceLinked="1"/>
        <c:majorTickMark val="out"/>
        <c:minorTickMark val="none"/>
        <c:tickLblPos val="nextTo"/>
        <c:crossAx val="252384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160</c:v>
                </c:pt>
                <c:pt idx="1">
                  <c:v>227</c:v>
                </c:pt>
                <c:pt idx="2">
                  <c:v>3</c:v>
                </c:pt>
                <c:pt idx="3">
                  <c:v>70</c:v>
                </c:pt>
              </c:numCache>
            </c:numRef>
          </c:val>
          <c:extLst>
            <c:ext xmlns:c16="http://schemas.microsoft.com/office/drawing/2014/chart" uri="{C3380CC4-5D6E-409C-BE32-E72D297353CC}">
              <c16:uniqueId val="{00000000-77E3-4D03-9991-471077001CF8}"/>
            </c:ext>
          </c:extLst>
        </c:ser>
        <c:dLbls>
          <c:showLegendKey val="0"/>
          <c:showVal val="0"/>
          <c:showCatName val="0"/>
          <c:showSerName val="0"/>
          <c:showPercent val="0"/>
          <c:showBubbleSize val="0"/>
        </c:dLbls>
        <c:gapWidth val="150"/>
        <c:axId val="251082440"/>
        <c:axId val="200112064"/>
      </c:barChart>
      <c:catAx>
        <c:axId val="251082440"/>
        <c:scaling>
          <c:orientation val="minMax"/>
        </c:scaling>
        <c:delete val="0"/>
        <c:axPos val="b"/>
        <c:numFmt formatCode="General" sourceLinked="0"/>
        <c:majorTickMark val="out"/>
        <c:minorTickMark val="none"/>
        <c:tickLblPos val="nextTo"/>
        <c:txPr>
          <a:bodyPr/>
          <a:lstStyle/>
          <a:p>
            <a:pPr>
              <a:defRPr sz="1100"/>
            </a:pPr>
            <a:endParaRPr lang="es-CO"/>
          </a:p>
        </c:txPr>
        <c:crossAx val="200112064"/>
        <c:crosses val="autoZero"/>
        <c:auto val="1"/>
        <c:lblAlgn val="ctr"/>
        <c:lblOffset val="100"/>
        <c:noMultiLvlLbl val="0"/>
      </c:catAx>
      <c:valAx>
        <c:axId val="200112064"/>
        <c:scaling>
          <c:orientation val="minMax"/>
        </c:scaling>
        <c:delete val="1"/>
        <c:axPos val="l"/>
        <c:numFmt formatCode="General" sourceLinked="1"/>
        <c:majorTickMark val="out"/>
        <c:minorTickMark val="none"/>
        <c:tickLblPos val="nextTo"/>
        <c:crossAx val="2510824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0.3566770186335404</c:v>
                </c:pt>
                <c:pt idx="1">
                  <c:v>0.21444099378881987</c:v>
                </c:pt>
                <c:pt idx="2">
                  <c:v>0.42888198757763973</c:v>
                </c:pt>
              </c:numCache>
            </c:numRef>
          </c:val>
          <c:extLst>
            <c:ext xmlns:c16="http://schemas.microsoft.com/office/drawing/2014/chart" uri="{C3380CC4-5D6E-409C-BE32-E72D297353CC}">
              <c16:uniqueId val="{00000000-301F-4013-AD35-18F01E25DFE3}"/>
            </c:ext>
          </c:extLst>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CGM'!$M$91:$M$97</c:f>
              <c:numCache>
                <c:formatCode>0.0%</c:formatCode>
                <c:ptCount val="7"/>
                <c:pt idx="0">
                  <c:v>0</c:v>
                </c:pt>
                <c:pt idx="1">
                  <c:v>0</c:v>
                </c:pt>
                <c:pt idx="2">
                  <c:v>-0.12112259970457903</c:v>
                </c:pt>
                <c:pt idx="3">
                  <c:v>0</c:v>
                </c:pt>
                <c:pt idx="4">
                  <c:v>0</c:v>
                </c:pt>
                <c:pt idx="5">
                  <c:v>17.375</c:v>
                </c:pt>
                <c:pt idx="6">
                  <c:v>0</c:v>
                </c:pt>
              </c:numCache>
            </c:numRef>
          </c:val>
          <c:extLst>
            <c:ext xmlns:c16="http://schemas.microsoft.com/office/drawing/2014/chart" uri="{C3380CC4-5D6E-409C-BE32-E72D297353CC}">
              <c16:uniqueId val="{00000000-915A-4E15-9C35-FDA73DAC84F6}"/>
            </c:ext>
          </c:extLst>
        </c:ser>
        <c:ser>
          <c:idx val="1"/>
          <c:order val="1"/>
          <c:invertIfNegative val="0"/>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CGM'!$N$91:$N$97</c:f>
              <c:numCache>
                <c:formatCode>0.0%</c:formatCode>
                <c:ptCount val="7"/>
              </c:numCache>
            </c:numRef>
          </c:val>
          <c:extLst>
            <c:ext xmlns:c16="http://schemas.microsoft.com/office/drawing/2014/chart" uri="{C3380CC4-5D6E-409C-BE32-E72D297353CC}">
              <c16:uniqueId val="{00000001-915A-4E15-9C35-FDA73DAC84F6}"/>
            </c:ext>
          </c:extLst>
        </c:ser>
        <c:dLbls>
          <c:showLegendKey val="0"/>
          <c:showVal val="0"/>
          <c:showCatName val="0"/>
          <c:showSerName val="0"/>
          <c:showPercent val="0"/>
          <c:showBubbleSize val="0"/>
        </c:dLbls>
        <c:gapWidth val="150"/>
        <c:axId val="253044432"/>
        <c:axId val="253049936"/>
      </c:barChart>
      <c:catAx>
        <c:axId val="253044432"/>
        <c:scaling>
          <c:orientation val="minMax"/>
        </c:scaling>
        <c:delete val="0"/>
        <c:axPos val="b"/>
        <c:numFmt formatCode="General" sourceLinked="0"/>
        <c:majorTickMark val="none"/>
        <c:minorTickMark val="none"/>
        <c:tickLblPos val="nextTo"/>
        <c:txPr>
          <a:bodyPr/>
          <a:lstStyle/>
          <a:p>
            <a:pPr>
              <a:defRPr sz="1100"/>
            </a:pPr>
            <a:endParaRPr lang="es-CO"/>
          </a:p>
        </c:txPr>
        <c:crossAx val="253049936"/>
        <c:crosses val="autoZero"/>
        <c:auto val="1"/>
        <c:lblAlgn val="ctr"/>
        <c:lblOffset val="100"/>
        <c:noMultiLvlLbl val="0"/>
      </c:catAx>
      <c:valAx>
        <c:axId val="253049936"/>
        <c:scaling>
          <c:orientation val="minMax"/>
        </c:scaling>
        <c:delete val="1"/>
        <c:axPos val="l"/>
        <c:numFmt formatCode="0.0%" sourceLinked="1"/>
        <c:majorTickMark val="none"/>
        <c:minorTickMark val="none"/>
        <c:tickLblPos val="nextTo"/>
        <c:crossAx val="25304443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CGM'!$C$117</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CGM'!$I$119:$I$127</c:f>
              <c:numCache>
                <c:formatCode>0.0%</c:formatCode>
                <c:ptCount val="9"/>
                <c:pt idx="0">
                  <c:v>0</c:v>
                </c:pt>
                <c:pt idx="1">
                  <c:v>0</c:v>
                </c:pt>
                <c:pt idx="2">
                  <c:v>0</c:v>
                </c:pt>
                <c:pt idx="3">
                  <c:v>0</c:v>
                </c:pt>
                <c:pt idx="4">
                  <c:v>1</c:v>
                </c:pt>
                <c:pt idx="5">
                  <c:v>0</c:v>
                </c:pt>
                <c:pt idx="6">
                  <c:v>0</c:v>
                </c:pt>
                <c:pt idx="7">
                  <c:v>0.99885844748858443</c:v>
                </c:pt>
                <c:pt idx="8">
                  <c:v>0</c:v>
                </c:pt>
              </c:numCache>
            </c:numRef>
          </c:val>
          <c:extLst>
            <c:ext xmlns:c16="http://schemas.microsoft.com/office/drawing/2014/chart" uri="{C3380CC4-5D6E-409C-BE32-E72D297353CC}">
              <c16:uniqueId val="{00000000-2C1C-4CA2-B29E-78505CBF61B6}"/>
            </c:ext>
          </c:extLst>
        </c:ser>
        <c:ser>
          <c:idx val="1"/>
          <c:order val="1"/>
          <c:tx>
            <c:strRef>
              <c:f>'Informe Anual CGM'!$K$117</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CGM'!$N$119:$N$127</c:f>
              <c:numCache>
                <c:formatCode>0.0%</c:formatCode>
                <c:ptCount val="9"/>
                <c:pt idx="0">
                  <c:v>0</c:v>
                </c:pt>
                <c:pt idx="1">
                  <c:v>0</c:v>
                </c:pt>
                <c:pt idx="2">
                  <c:v>0</c:v>
                </c:pt>
                <c:pt idx="3">
                  <c:v>0</c:v>
                </c:pt>
                <c:pt idx="4">
                  <c:v>0.99991127656039991</c:v>
                </c:pt>
                <c:pt idx="5">
                  <c:v>0</c:v>
                </c:pt>
                <c:pt idx="6">
                  <c:v>0</c:v>
                </c:pt>
                <c:pt idx="7">
                  <c:v>0.99590536851683353</c:v>
                </c:pt>
                <c:pt idx="8">
                  <c:v>0</c:v>
                </c:pt>
              </c:numCache>
            </c:numRef>
          </c:val>
          <c:extLst>
            <c:ext xmlns:c16="http://schemas.microsoft.com/office/drawing/2014/chart" uri="{C3380CC4-5D6E-409C-BE32-E72D297353CC}">
              <c16:uniqueId val="{00000001-2C1C-4CA2-B29E-78505CBF61B6}"/>
            </c:ext>
          </c:extLst>
        </c:ser>
        <c:dLbls>
          <c:showLegendKey val="0"/>
          <c:showVal val="0"/>
          <c:showCatName val="0"/>
          <c:showSerName val="0"/>
          <c:showPercent val="0"/>
          <c:showBubbleSize val="0"/>
        </c:dLbls>
        <c:gapWidth val="150"/>
        <c:axId val="253132352"/>
        <c:axId val="253132736"/>
      </c:barChart>
      <c:catAx>
        <c:axId val="253132352"/>
        <c:scaling>
          <c:orientation val="minMax"/>
        </c:scaling>
        <c:delete val="0"/>
        <c:axPos val="b"/>
        <c:numFmt formatCode="General" sourceLinked="0"/>
        <c:majorTickMark val="out"/>
        <c:minorTickMark val="none"/>
        <c:tickLblPos val="nextTo"/>
        <c:txPr>
          <a:bodyPr/>
          <a:lstStyle/>
          <a:p>
            <a:pPr>
              <a:defRPr sz="1100"/>
            </a:pPr>
            <a:endParaRPr lang="es-CO"/>
          </a:p>
        </c:txPr>
        <c:crossAx val="253132736"/>
        <c:crosses val="autoZero"/>
        <c:auto val="1"/>
        <c:lblAlgn val="ctr"/>
        <c:lblOffset val="100"/>
        <c:noMultiLvlLbl val="0"/>
      </c:catAx>
      <c:valAx>
        <c:axId val="253132736"/>
        <c:scaling>
          <c:orientation val="minMax"/>
        </c:scaling>
        <c:delete val="1"/>
        <c:axPos val="l"/>
        <c:numFmt formatCode="0.0%" sourceLinked="1"/>
        <c:majorTickMark val="out"/>
        <c:minorTickMark val="none"/>
        <c:tickLblPos val="nextTo"/>
        <c:crossAx val="253132352"/>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CGM'!$M$170</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CGM'!$M$171:$M$182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8D-41CD-A446-EAC860DA6BAD}"/>
            </c:ext>
          </c:extLst>
        </c:ser>
        <c:dLbls>
          <c:showLegendKey val="0"/>
          <c:showVal val="0"/>
          <c:showCatName val="0"/>
          <c:showSerName val="0"/>
          <c:showPercent val="0"/>
          <c:showBubbleSize val="0"/>
        </c:dLbls>
        <c:gapWidth val="150"/>
        <c:axId val="253139200"/>
        <c:axId val="253139592"/>
      </c:barChart>
      <c:scatterChart>
        <c:scatterStyle val="lineMarker"/>
        <c:varyColors val="0"/>
        <c:ser>
          <c:idx val="0"/>
          <c:order val="0"/>
          <c:tx>
            <c:strRef>
              <c:f>'Informe Anual CGM'!$I$170</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CGM'!$I$171:$I$182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68D-41CD-A446-EAC860DA6BAD}"/>
            </c:ext>
          </c:extLst>
        </c:ser>
        <c:dLbls>
          <c:showLegendKey val="0"/>
          <c:showVal val="0"/>
          <c:showCatName val="0"/>
          <c:showSerName val="0"/>
          <c:showPercent val="0"/>
          <c:showBubbleSize val="0"/>
        </c:dLbls>
        <c:axId val="253139200"/>
        <c:axId val="253139592"/>
      </c:scatterChart>
      <c:catAx>
        <c:axId val="253139200"/>
        <c:scaling>
          <c:orientation val="minMax"/>
        </c:scaling>
        <c:delete val="0"/>
        <c:axPos val="b"/>
        <c:numFmt formatCode="General" sourceLinked="0"/>
        <c:majorTickMark val="out"/>
        <c:minorTickMark val="none"/>
        <c:tickLblPos val="nextTo"/>
        <c:txPr>
          <a:bodyPr/>
          <a:lstStyle/>
          <a:p>
            <a:pPr>
              <a:defRPr sz="1050"/>
            </a:pPr>
            <a:endParaRPr lang="es-CO"/>
          </a:p>
        </c:txPr>
        <c:crossAx val="253139592"/>
        <c:crosses val="autoZero"/>
        <c:auto val="1"/>
        <c:lblAlgn val="ctr"/>
        <c:lblOffset val="100"/>
        <c:noMultiLvlLbl val="0"/>
      </c:catAx>
      <c:valAx>
        <c:axId val="253139592"/>
        <c:scaling>
          <c:orientation val="minMax"/>
        </c:scaling>
        <c:delete val="1"/>
        <c:axPos val="l"/>
        <c:numFmt formatCode="0.00%" sourceLinked="1"/>
        <c:majorTickMark val="out"/>
        <c:minorTickMark val="none"/>
        <c:tickLblPos val="nextTo"/>
        <c:crossAx val="253139200"/>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6774051118123901E-2"/>
          <c:y val="0.13096709813010793"/>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CGM'!$G$267:$G$271</c:f>
              <c:numCache>
                <c:formatCode>General</c:formatCode>
                <c:ptCount val="5"/>
                <c:pt idx="0">
                  <c:v>15</c:v>
                </c:pt>
                <c:pt idx="1">
                  <c:v>38</c:v>
                </c:pt>
                <c:pt idx="2">
                  <c:v>209</c:v>
                </c:pt>
                <c:pt idx="3">
                  <c:v>0</c:v>
                </c:pt>
                <c:pt idx="4">
                  <c:v>0</c:v>
                </c:pt>
              </c:numCache>
            </c:numRef>
          </c:val>
          <c:extLst>
            <c:ext xmlns:c16="http://schemas.microsoft.com/office/drawing/2014/chart" uri="{C3380CC4-5D6E-409C-BE32-E72D297353CC}">
              <c16:uniqueId val="{00000000-B802-4020-8AAA-3028D4AF902A}"/>
            </c:ext>
          </c:extLst>
        </c:ser>
        <c:dLbls>
          <c:showLegendKey val="0"/>
          <c:showVal val="0"/>
          <c:showCatName val="0"/>
          <c:showSerName val="0"/>
          <c:showPercent val="0"/>
          <c:showBubbleSize val="0"/>
        </c:dLbls>
        <c:gapWidth val="150"/>
        <c:axId val="253140376"/>
        <c:axId val="253140768"/>
      </c:barChart>
      <c:catAx>
        <c:axId val="253140376"/>
        <c:scaling>
          <c:orientation val="minMax"/>
        </c:scaling>
        <c:delete val="0"/>
        <c:axPos val="b"/>
        <c:majorTickMark val="out"/>
        <c:minorTickMark val="none"/>
        <c:tickLblPos val="nextTo"/>
        <c:txPr>
          <a:bodyPr/>
          <a:lstStyle/>
          <a:p>
            <a:pPr>
              <a:defRPr sz="1200"/>
            </a:pPr>
            <a:endParaRPr lang="es-CO"/>
          </a:p>
        </c:txPr>
        <c:crossAx val="253140768"/>
        <c:crosses val="autoZero"/>
        <c:auto val="1"/>
        <c:lblAlgn val="ctr"/>
        <c:lblOffset val="100"/>
        <c:noMultiLvlLbl val="0"/>
      </c:catAx>
      <c:valAx>
        <c:axId val="253140768"/>
        <c:scaling>
          <c:orientation val="minMax"/>
        </c:scaling>
        <c:delete val="1"/>
        <c:axPos val="l"/>
        <c:numFmt formatCode="General" sourceLinked="1"/>
        <c:majorTickMark val="out"/>
        <c:minorTickMark val="none"/>
        <c:tickLblPos val="nextTo"/>
        <c:crossAx val="25314037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99</xdr:row>
      <xdr:rowOff>244930</xdr:rowOff>
    </xdr:from>
    <xdr:to>
      <xdr:col>13</xdr:col>
      <xdr:colOff>738188</xdr:colOff>
      <xdr:row>112</xdr:row>
      <xdr:rowOff>130969</xdr:rowOff>
    </xdr:to>
    <xdr:graphicFrame macro="">
      <xdr:nvGraphicFramePr>
        <xdr:cNvPr id="13" name="12 Gráfico">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128</xdr:row>
      <xdr:rowOff>312964</xdr:rowOff>
    </xdr:from>
    <xdr:to>
      <xdr:col>13</xdr:col>
      <xdr:colOff>1102178</xdr:colOff>
      <xdr:row>142</xdr:row>
      <xdr:rowOff>68036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184</xdr:row>
      <xdr:rowOff>118381</xdr:rowOff>
    </xdr:from>
    <xdr:to>
      <xdr:col>13</xdr:col>
      <xdr:colOff>1156607</xdr:colOff>
      <xdr:row>197</xdr:row>
      <xdr:rowOff>108858</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273</xdr:row>
      <xdr:rowOff>23130</xdr:rowOff>
    </xdr:from>
    <xdr:to>
      <xdr:col>13</xdr:col>
      <xdr:colOff>503464</xdr:colOff>
      <xdr:row>284</xdr:row>
      <xdr:rowOff>122465</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GCE2\CGM_EPM\INFORMES%20CGM%202019\Soportes_2019\CGM_2019EPM%20-%20COMERCIALIZADOR-cgh20200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Anual CGM"/>
      <sheetName val="ANEXO 1"/>
      <sheetName val="ANEXO 2"/>
      <sheetName val="ANEXO 3"/>
      <sheetName val="Instrucciones"/>
      <sheetName val="Hoja1"/>
    </sheetNames>
    <sheetDataSet>
      <sheetData sheetId="0">
        <row r="6">
          <cell r="B6" t="str">
            <v>EMPRESAS PUBLICAS DE MEDELLIN -COMERCIALIZADOR</v>
          </cell>
          <cell r="C6"/>
          <cell r="D6"/>
          <cell r="E6"/>
          <cell r="F6" t="str">
            <v>CGM EPM (COMERCIALIZADOR)</v>
          </cell>
        </row>
        <row r="8">
          <cell r="B8" t="str">
            <v>EPMC</v>
          </cell>
          <cell r="C8"/>
          <cell r="D8"/>
          <cell r="E8"/>
          <cell r="F8" t="str">
            <v>CRC0226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R317"/>
  <sheetViews>
    <sheetView showGridLines="0" topLeftCell="A113" zoomScale="76" zoomScaleNormal="76" workbookViewId="0">
      <selection activeCell="I94" sqref="I94:J94"/>
    </sheetView>
  </sheetViews>
  <sheetFormatPr baseColWidth="10" defaultColWidth="11.453125" defaultRowHeight="14.5" x14ac:dyDescent="0.35"/>
  <cols>
    <col min="1" max="1" width="2.54296875" style="2" customWidth="1"/>
    <col min="2" max="2" width="25.26953125" style="2" customWidth="1"/>
    <col min="3" max="3" width="23" style="2" customWidth="1"/>
    <col min="4" max="4" width="20.81640625" style="2" customWidth="1"/>
    <col min="5" max="5" width="24" style="2" customWidth="1"/>
    <col min="6" max="6" width="23.26953125" style="2" customWidth="1"/>
    <col min="7" max="7" width="21.7265625" style="2" customWidth="1"/>
    <col min="8" max="8" width="25.7265625" style="2" customWidth="1"/>
    <col min="9" max="10" width="25.81640625" style="2" customWidth="1"/>
    <col min="11" max="11" width="24.1796875" style="2" customWidth="1"/>
    <col min="12" max="12" width="24" style="2" customWidth="1"/>
    <col min="13" max="13" width="21.81640625" style="2" customWidth="1"/>
    <col min="14" max="14" width="20" style="2" customWidth="1"/>
    <col min="15" max="15" width="2.54296875" style="2" customWidth="1"/>
  </cols>
  <sheetData>
    <row r="1" spans="1:15" ht="9" customHeight="1" x14ac:dyDescent="0.35">
      <c r="A1" s="3"/>
      <c r="B1" s="6"/>
      <c r="C1" s="6"/>
      <c r="D1" s="6"/>
      <c r="E1" s="6"/>
      <c r="F1" s="6"/>
      <c r="G1" s="6"/>
      <c r="H1" s="6"/>
      <c r="I1" s="6"/>
      <c r="J1" s="6"/>
      <c r="K1" s="6"/>
      <c r="L1" s="6"/>
      <c r="M1" s="6"/>
      <c r="N1" s="6"/>
      <c r="O1" s="7"/>
    </row>
    <row r="2" spans="1:15" ht="15" customHeight="1" x14ac:dyDescent="0.35">
      <c r="A2" s="4"/>
      <c r="B2" s="419" t="s">
        <v>120</v>
      </c>
      <c r="C2" s="420"/>
      <c r="D2" s="420"/>
      <c r="E2" s="420"/>
      <c r="F2" s="420"/>
      <c r="G2" s="420"/>
      <c r="H2" s="420"/>
      <c r="I2" s="420"/>
      <c r="J2" s="420"/>
      <c r="K2" s="421"/>
      <c r="L2" s="409" t="s">
        <v>25</v>
      </c>
      <c r="M2" s="410"/>
      <c r="N2" s="411"/>
      <c r="O2" s="8"/>
    </row>
    <row r="3" spans="1:15" ht="35.25" customHeight="1" x14ac:dyDescent="0.35">
      <c r="A3" s="4"/>
      <c r="B3" s="422"/>
      <c r="C3" s="423"/>
      <c r="D3" s="423"/>
      <c r="E3" s="423"/>
      <c r="F3" s="423"/>
      <c r="G3" s="423"/>
      <c r="H3" s="423"/>
      <c r="I3" s="423"/>
      <c r="J3" s="423"/>
      <c r="K3" s="424"/>
      <c r="L3" s="412"/>
      <c r="M3" s="413"/>
      <c r="N3" s="414"/>
      <c r="O3" s="8"/>
    </row>
    <row r="4" spans="1:15" x14ac:dyDescent="0.35">
      <c r="A4" s="4"/>
      <c r="O4" s="8"/>
    </row>
    <row r="5" spans="1:15" ht="12.75" customHeight="1" x14ac:dyDescent="0.35">
      <c r="A5" s="4"/>
      <c r="B5" s="12" t="s">
        <v>18</v>
      </c>
      <c r="C5" s="13"/>
      <c r="D5" s="13"/>
      <c r="E5" s="13"/>
      <c r="F5" s="12" t="s">
        <v>19</v>
      </c>
      <c r="G5" s="13"/>
      <c r="H5" s="13"/>
      <c r="I5" s="13"/>
      <c r="J5" s="13"/>
      <c r="K5" s="11"/>
      <c r="L5" s="14" t="s">
        <v>20</v>
      </c>
      <c r="M5" s="13"/>
      <c r="N5" s="11"/>
      <c r="O5" s="8"/>
    </row>
    <row r="6" spans="1:15" ht="28.5" customHeight="1" x14ac:dyDescent="0.35">
      <c r="A6" s="4"/>
      <c r="B6" s="425" t="s">
        <v>271</v>
      </c>
      <c r="C6" s="426"/>
      <c r="D6" s="426"/>
      <c r="E6" s="427"/>
      <c r="F6" s="425" t="s">
        <v>286</v>
      </c>
      <c r="G6" s="426"/>
      <c r="H6" s="426"/>
      <c r="I6" s="426"/>
      <c r="J6" s="426"/>
      <c r="K6" s="427"/>
      <c r="L6" s="415">
        <v>2019</v>
      </c>
      <c r="M6" s="416"/>
      <c r="N6" s="417"/>
      <c r="O6" s="8"/>
    </row>
    <row r="7" spans="1:15" ht="12.75" customHeight="1" x14ac:dyDescent="0.35">
      <c r="A7" s="4"/>
      <c r="B7" s="12" t="s">
        <v>51</v>
      </c>
      <c r="C7" s="13"/>
      <c r="D7" s="13"/>
      <c r="E7" s="13"/>
      <c r="F7" s="19" t="s">
        <v>52</v>
      </c>
      <c r="G7"/>
      <c r="H7"/>
      <c r="I7"/>
      <c r="J7"/>
      <c r="K7" s="16"/>
      <c r="L7" s="14" t="s">
        <v>21</v>
      </c>
      <c r="M7" s="13"/>
      <c r="N7" s="11"/>
      <c r="O7" s="8"/>
    </row>
    <row r="8" spans="1:15" ht="28.5" customHeight="1" x14ac:dyDescent="0.35">
      <c r="A8" s="4"/>
      <c r="B8" s="425" t="s">
        <v>266</v>
      </c>
      <c r="C8" s="426"/>
      <c r="D8" s="426"/>
      <c r="E8" s="427"/>
      <c r="F8" s="428" t="s">
        <v>272</v>
      </c>
      <c r="G8" s="429"/>
      <c r="H8" s="429"/>
      <c r="I8" s="429"/>
      <c r="J8" s="429"/>
      <c r="K8" s="430"/>
      <c r="L8" s="418">
        <v>43889</v>
      </c>
      <c r="M8" s="416"/>
      <c r="N8" s="417"/>
      <c r="O8" s="8"/>
    </row>
    <row r="9" spans="1:15" ht="15" thickBot="1" x14ac:dyDescent="0.4">
      <c r="A9" s="4"/>
      <c r="O9" s="8"/>
    </row>
    <row r="10" spans="1:15" ht="30.75" customHeight="1" thickBot="1" x14ac:dyDescent="0.4">
      <c r="A10" s="4"/>
      <c r="B10" s="381" t="s">
        <v>79</v>
      </c>
      <c r="C10" s="382"/>
      <c r="D10" s="382"/>
      <c r="E10" s="382"/>
      <c r="F10" s="382"/>
      <c r="G10" s="382"/>
      <c r="H10" s="382"/>
      <c r="I10" s="382"/>
      <c r="J10" s="382"/>
      <c r="K10" s="382"/>
      <c r="L10" s="382"/>
      <c r="M10" s="382"/>
      <c r="N10" s="383"/>
      <c r="O10" s="8"/>
    </row>
    <row r="11" spans="1:15" ht="29" x14ac:dyDescent="0.35">
      <c r="A11" s="4"/>
      <c r="B11" s="182" t="s">
        <v>26</v>
      </c>
      <c r="C11" s="24" t="s">
        <v>28</v>
      </c>
      <c r="D11" s="24" t="s">
        <v>29</v>
      </c>
      <c r="E11" s="24" t="s">
        <v>9</v>
      </c>
      <c r="F11" s="24" t="s">
        <v>10</v>
      </c>
      <c r="G11" s="24" t="s">
        <v>0</v>
      </c>
      <c r="H11" s="38" t="s">
        <v>11</v>
      </c>
      <c r="I11" s="38" t="s">
        <v>7</v>
      </c>
      <c r="J11" s="38" t="s">
        <v>202</v>
      </c>
      <c r="K11" s="307" t="s">
        <v>13</v>
      </c>
      <c r="L11" s="307"/>
      <c r="M11" s="307" t="s">
        <v>24</v>
      </c>
      <c r="N11" s="308"/>
      <c r="O11" s="8"/>
    </row>
    <row r="12" spans="1:15" s="52" customFormat="1" ht="30.75" customHeight="1" x14ac:dyDescent="0.35">
      <c r="A12" s="50"/>
      <c r="B12" s="183" t="s">
        <v>5</v>
      </c>
      <c r="C12" s="204">
        <v>0</v>
      </c>
      <c r="D12" s="204">
        <v>0</v>
      </c>
      <c r="E12" s="204">
        <v>0</v>
      </c>
      <c r="F12" s="204">
        <v>0</v>
      </c>
      <c r="G12" s="204">
        <v>0</v>
      </c>
      <c r="H12" s="204"/>
      <c r="I12" s="204"/>
      <c r="J12" s="204"/>
      <c r="K12" s="377">
        <f t="shared" ref="K12:K18" si="0">SUM(C12:J12)</f>
        <v>0</v>
      </c>
      <c r="L12" s="377"/>
      <c r="M12" s="384">
        <f t="shared" ref="M12:M19" si="1">+IFERROR(K12/$K$19,0)</f>
        <v>0</v>
      </c>
      <c r="N12" s="385"/>
      <c r="O12" s="51"/>
    </row>
    <row r="13" spans="1:15" s="52" customFormat="1" ht="30.75" customHeight="1" x14ac:dyDescent="0.35">
      <c r="A13" s="50"/>
      <c r="B13" s="184" t="s">
        <v>12</v>
      </c>
      <c r="C13" s="204">
        <v>0</v>
      </c>
      <c r="D13" s="204">
        <v>0</v>
      </c>
      <c r="E13" s="204">
        <v>0</v>
      </c>
      <c r="F13" s="204">
        <v>0</v>
      </c>
      <c r="G13" s="204">
        <v>0</v>
      </c>
      <c r="H13" s="204"/>
      <c r="I13" s="204"/>
      <c r="J13" s="204"/>
      <c r="K13" s="377">
        <f t="shared" si="0"/>
        <v>0</v>
      </c>
      <c r="L13" s="377"/>
      <c r="M13" s="384">
        <f t="shared" si="1"/>
        <v>0</v>
      </c>
      <c r="N13" s="385"/>
      <c r="O13" s="51"/>
    </row>
    <row r="14" spans="1:15" s="52" customFormat="1" ht="30.75" customHeight="1" x14ac:dyDescent="0.35">
      <c r="A14" s="50"/>
      <c r="B14" s="184" t="s">
        <v>14</v>
      </c>
      <c r="C14" s="204">
        <v>0</v>
      </c>
      <c r="D14" s="204">
        <v>0</v>
      </c>
      <c r="E14" s="204">
        <v>0</v>
      </c>
      <c r="F14" s="204">
        <v>0</v>
      </c>
      <c r="G14" s="205" t="s">
        <v>285</v>
      </c>
      <c r="H14" s="205" t="s">
        <v>285</v>
      </c>
      <c r="I14" s="205" t="s">
        <v>285</v>
      </c>
      <c r="J14" s="205" t="s">
        <v>285</v>
      </c>
      <c r="K14" s="377">
        <f t="shared" si="0"/>
        <v>0</v>
      </c>
      <c r="L14" s="377"/>
      <c r="M14" s="384">
        <f t="shared" si="1"/>
        <v>0</v>
      </c>
      <c r="N14" s="385"/>
      <c r="O14" s="51"/>
    </row>
    <row r="15" spans="1:15" s="52" customFormat="1" ht="30.75" customHeight="1" x14ac:dyDescent="0.35">
      <c r="A15" s="50"/>
      <c r="B15" s="184" t="s">
        <v>15</v>
      </c>
      <c r="C15" s="204">
        <v>3</v>
      </c>
      <c r="D15" s="204">
        <v>0</v>
      </c>
      <c r="E15" s="206">
        <v>10</v>
      </c>
      <c r="F15" s="206">
        <v>10</v>
      </c>
      <c r="G15" s="204">
        <v>3</v>
      </c>
      <c r="H15" s="206"/>
      <c r="I15" s="206"/>
      <c r="J15" s="206"/>
      <c r="K15" s="377">
        <f t="shared" si="0"/>
        <v>26</v>
      </c>
      <c r="L15" s="377"/>
      <c r="M15" s="384">
        <f t="shared" si="1"/>
        <v>0.66666666666666663</v>
      </c>
      <c r="N15" s="385"/>
      <c r="O15" s="51"/>
    </row>
    <row r="16" spans="1:15" s="52" customFormat="1" ht="30.75" customHeight="1" x14ac:dyDescent="0.35">
      <c r="A16" s="50"/>
      <c r="B16" s="184" t="s">
        <v>16</v>
      </c>
      <c r="C16" s="204">
        <v>0</v>
      </c>
      <c r="D16" s="204">
        <v>0</v>
      </c>
      <c r="E16" s="204">
        <v>0</v>
      </c>
      <c r="F16" s="204">
        <v>0</v>
      </c>
      <c r="G16" s="204">
        <v>0</v>
      </c>
      <c r="H16" s="206"/>
      <c r="I16" s="206"/>
      <c r="J16" s="206"/>
      <c r="K16" s="377">
        <f t="shared" si="0"/>
        <v>0</v>
      </c>
      <c r="L16" s="377"/>
      <c r="M16" s="384">
        <f t="shared" si="1"/>
        <v>0</v>
      </c>
      <c r="N16" s="385"/>
      <c r="O16" s="51"/>
    </row>
    <row r="17" spans="1:15" s="52" customFormat="1" ht="30.75" customHeight="1" x14ac:dyDescent="0.35">
      <c r="A17" s="50"/>
      <c r="B17" s="184" t="s">
        <v>17</v>
      </c>
      <c r="C17" s="204">
        <v>0</v>
      </c>
      <c r="D17" s="204">
        <v>0</v>
      </c>
      <c r="E17" s="204">
        <v>0</v>
      </c>
      <c r="F17" s="204">
        <v>0</v>
      </c>
      <c r="G17" s="204">
        <v>0</v>
      </c>
      <c r="H17" s="206"/>
      <c r="I17" s="206"/>
      <c r="J17" s="206"/>
      <c r="K17" s="377">
        <f t="shared" si="0"/>
        <v>0</v>
      </c>
      <c r="L17" s="377"/>
      <c r="M17" s="384">
        <f t="shared" si="1"/>
        <v>0</v>
      </c>
      <c r="N17" s="385"/>
      <c r="O17" s="51"/>
    </row>
    <row r="18" spans="1:15" s="52" customFormat="1" ht="30.75" customHeight="1" x14ac:dyDescent="0.35">
      <c r="A18" s="50"/>
      <c r="B18" s="184" t="s">
        <v>203</v>
      </c>
      <c r="C18" s="204">
        <v>5</v>
      </c>
      <c r="D18" s="204">
        <v>0</v>
      </c>
      <c r="E18" s="204">
        <v>0</v>
      </c>
      <c r="F18" s="204">
        <v>0</v>
      </c>
      <c r="G18" s="204">
        <v>8</v>
      </c>
      <c r="H18" s="206"/>
      <c r="I18" s="206"/>
      <c r="J18" s="206"/>
      <c r="K18" s="377">
        <f t="shared" si="0"/>
        <v>13</v>
      </c>
      <c r="L18" s="377"/>
      <c r="M18" s="384">
        <f t="shared" si="1"/>
        <v>0.33333333333333331</v>
      </c>
      <c r="N18" s="385"/>
      <c r="O18" s="51"/>
    </row>
    <row r="19" spans="1:15" s="52" customFormat="1" ht="30.75" customHeight="1" x14ac:dyDescent="0.35">
      <c r="A19" s="50"/>
      <c r="B19" s="185" t="s">
        <v>13</v>
      </c>
      <c r="C19" s="204">
        <f>SUM(C12:C18)</f>
        <v>8</v>
      </c>
      <c r="D19" s="204">
        <f>SUM(D12:D18)</f>
        <v>0</v>
      </c>
      <c r="E19" s="204">
        <f>SUM(E12:E18)</f>
        <v>10</v>
      </c>
      <c r="F19" s="204">
        <f>SUM(F12:F18)</f>
        <v>10</v>
      </c>
      <c r="G19" s="204">
        <f>SUM(G12:G18)</f>
        <v>11</v>
      </c>
      <c r="H19" s="204"/>
      <c r="I19" s="204"/>
      <c r="J19" s="204"/>
      <c r="K19" s="377">
        <f>+SUM(K12:L18)</f>
        <v>39</v>
      </c>
      <c r="L19" s="377"/>
      <c r="M19" s="384">
        <f t="shared" si="1"/>
        <v>1</v>
      </c>
      <c r="N19" s="385"/>
      <c r="O19" s="51"/>
    </row>
    <row r="20" spans="1:15" s="52" customFormat="1" ht="50.25" customHeight="1" thickBot="1" x14ac:dyDescent="0.4">
      <c r="A20" s="50"/>
      <c r="B20" s="25" t="s">
        <v>23</v>
      </c>
      <c r="C20" s="46">
        <f t="shared" ref="C20:J20" si="2">+IFERROR(C19/$K$19,0)</f>
        <v>0.20512820512820512</v>
      </c>
      <c r="D20" s="46">
        <f t="shared" si="2"/>
        <v>0</v>
      </c>
      <c r="E20" s="46">
        <f t="shared" si="2"/>
        <v>0.25641025641025639</v>
      </c>
      <c r="F20" s="46">
        <f t="shared" si="2"/>
        <v>0.25641025641025639</v>
      </c>
      <c r="G20" s="46">
        <f t="shared" si="2"/>
        <v>0.28205128205128205</v>
      </c>
      <c r="H20" s="46">
        <f t="shared" si="2"/>
        <v>0</v>
      </c>
      <c r="I20" s="46">
        <f t="shared" si="2"/>
        <v>0</v>
      </c>
      <c r="J20" s="46">
        <f t="shared" si="2"/>
        <v>0</v>
      </c>
      <c r="K20" s="378" t="s">
        <v>170</v>
      </c>
      <c r="L20" s="379"/>
      <c r="M20" s="379"/>
      <c r="N20" s="380"/>
      <c r="O20" s="51"/>
    </row>
    <row r="21" spans="1:15" ht="25.5" customHeight="1" x14ac:dyDescent="0.35">
      <c r="A21" s="4"/>
      <c r="B21" s="26" t="s">
        <v>22</v>
      </c>
      <c r="C21" s="1"/>
      <c r="D21" s="1"/>
      <c r="E21" s="1"/>
      <c r="F21" s="1"/>
      <c r="G21" s="1"/>
      <c r="H21" s="27" t="s">
        <v>53</v>
      </c>
      <c r="I21" s="28"/>
      <c r="J21" s="1"/>
      <c r="K21" s="1"/>
      <c r="L21" s="1"/>
      <c r="M21" s="1"/>
      <c r="N21" s="29"/>
      <c r="O21" s="8"/>
    </row>
    <row r="22" spans="1:15" ht="25.5" customHeight="1" x14ac:dyDescent="0.35">
      <c r="A22" s="4"/>
      <c r="B22" s="389" t="s">
        <v>1246</v>
      </c>
      <c r="C22" s="390"/>
      <c r="D22" s="390"/>
      <c r="E22" s="390"/>
      <c r="F22" s="390"/>
      <c r="G22" s="391"/>
      <c r="H22" s="15"/>
      <c r="I22"/>
      <c r="J22"/>
      <c r="K22"/>
      <c r="L22"/>
      <c r="M22"/>
      <c r="N22" s="30"/>
      <c r="O22" s="8"/>
    </row>
    <row r="23" spans="1:15" ht="25.5" customHeight="1" x14ac:dyDescent="0.35">
      <c r="A23" s="4"/>
      <c r="B23" s="392"/>
      <c r="C23" s="390"/>
      <c r="D23" s="390"/>
      <c r="E23" s="390"/>
      <c r="F23" s="390"/>
      <c r="G23" s="391"/>
      <c r="H23" s="15"/>
      <c r="I23"/>
      <c r="J23"/>
      <c r="K23"/>
      <c r="L23"/>
      <c r="M23"/>
      <c r="N23" s="30"/>
      <c r="O23" s="8"/>
    </row>
    <row r="24" spans="1:15" ht="25.5" customHeight="1" x14ac:dyDescent="0.35">
      <c r="A24" s="4"/>
      <c r="B24" s="392"/>
      <c r="C24" s="390"/>
      <c r="D24" s="390"/>
      <c r="E24" s="390"/>
      <c r="F24" s="390"/>
      <c r="G24" s="391"/>
      <c r="H24" s="15"/>
      <c r="I24"/>
      <c r="J24"/>
      <c r="K24"/>
      <c r="L24"/>
      <c r="M24"/>
      <c r="N24" s="30"/>
      <c r="O24" s="8"/>
    </row>
    <row r="25" spans="1:15" ht="25.5" customHeight="1" x14ac:dyDescent="0.35">
      <c r="A25" s="4"/>
      <c r="B25" s="392"/>
      <c r="C25" s="390"/>
      <c r="D25" s="390"/>
      <c r="E25" s="390"/>
      <c r="F25" s="390"/>
      <c r="G25" s="391"/>
      <c r="H25" s="15"/>
      <c r="I25"/>
      <c r="J25"/>
      <c r="K25"/>
      <c r="L25"/>
      <c r="M25"/>
      <c r="N25" s="30"/>
      <c r="O25" s="8"/>
    </row>
    <row r="26" spans="1:15" ht="25.5" customHeight="1" x14ac:dyDescent="0.35">
      <c r="A26" s="4"/>
      <c r="B26" s="392"/>
      <c r="C26" s="390"/>
      <c r="D26" s="390"/>
      <c r="E26" s="390"/>
      <c r="F26" s="390"/>
      <c r="G26" s="391"/>
      <c r="H26" s="15"/>
      <c r="I26"/>
      <c r="J26"/>
      <c r="K26"/>
      <c r="L26"/>
      <c r="M26"/>
      <c r="N26" s="30"/>
      <c r="O26" s="8"/>
    </row>
    <row r="27" spans="1:15" ht="25.5" customHeight="1" x14ac:dyDescent="0.35">
      <c r="A27" s="4"/>
      <c r="B27" s="392"/>
      <c r="C27" s="390"/>
      <c r="D27" s="390"/>
      <c r="E27" s="390"/>
      <c r="F27" s="390"/>
      <c r="G27" s="391"/>
      <c r="H27" s="15"/>
      <c r="I27"/>
      <c r="J27"/>
      <c r="K27"/>
      <c r="L27"/>
      <c r="M27"/>
      <c r="N27" s="30"/>
      <c r="O27" s="8"/>
    </row>
    <row r="28" spans="1:15" ht="25.5" customHeight="1" x14ac:dyDescent="0.35">
      <c r="A28" s="4"/>
      <c r="B28" s="392"/>
      <c r="C28" s="390"/>
      <c r="D28" s="390"/>
      <c r="E28" s="390"/>
      <c r="F28" s="390"/>
      <c r="G28" s="391"/>
      <c r="H28" s="15"/>
      <c r="I28"/>
      <c r="J28"/>
      <c r="K28"/>
      <c r="L28"/>
      <c r="M28"/>
      <c r="N28" s="30"/>
      <c r="O28" s="8"/>
    </row>
    <row r="29" spans="1:15" ht="25.5" customHeight="1" x14ac:dyDescent="0.35">
      <c r="A29" s="4"/>
      <c r="B29" s="392"/>
      <c r="C29" s="390"/>
      <c r="D29" s="390"/>
      <c r="E29" s="390"/>
      <c r="F29" s="390"/>
      <c r="G29" s="391"/>
      <c r="H29" s="15"/>
      <c r="I29"/>
      <c r="J29"/>
      <c r="K29"/>
      <c r="L29"/>
      <c r="M29"/>
      <c r="N29" s="30"/>
      <c r="O29" s="8"/>
    </row>
    <row r="30" spans="1:15" ht="25.5" customHeight="1" x14ac:dyDescent="0.35">
      <c r="A30" s="4"/>
      <c r="B30" s="392"/>
      <c r="C30" s="390"/>
      <c r="D30" s="390"/>
      <c r="E30" s="390"/>
      <c r="F30" s="390"/>
      <c r="G30" s="391"/>
      <c r="H30" s="15"/>
      <c r="I30"/>
      <c r="J30"/>
      <c r="K30"/>
      <c r="L30"/>
      <c r="M30"/>
      <c r="N30" s="30"/>
      <c r="O30" s="8"/>
    </row>
    <row r="31" spans="1:15" ht="25.5" customHeight="1" x14ac:dyDescent="0.35">
      <c r="A31" s="4"/>
      <c r="B31" s="392"/>
      <c r="C31" s="390"/>
      <c r="D31" s="390"/>
      <c r="E31" s="390"/>
      <c r="F31" s="390"/>
      <c r="G31" s="391"/>
      <c r="H31" s="15"/>
      <c r="I31"/>
      <c r="J31"/>
      <c r="K31"/>
      <c r="L31"/>
      <c r="M31"/>
      <c r="N31" s="30"/>
      <c r="O31" s="8"/>
    </row>
    <row r="32" spans="1:15" ht="25.5" customHeight="1" x14ac:dyDescent="0.35">
      <c r="A32" s="4"/>
      <c r="B32" s="392"/>
      <c r="C32" s="390"/>
      <c r="D32" s="390"/>
      <c r="E32" s="390"/>
      <c r="F32" s="390"/>
      <c r="G32" s="391"/>
      <c r="H32" s="15"/>
      <c r="I32"/>
      <c r="J32"/>
      <c r="K32"/>
      <c r="L32"/>
      <c r="M32"/>
      <c r="N32" s="30"/>
      <c r="O32" s="8"/>
    </row>
    <row r="33" spans="1:15" ht="25.5" customHeight="1" x14ac:dyDescent="0.35">
      <c r="A33" s="4"/>
      <c r="B33" s="392"/>
      <c r="C33" s="390"/>
      <c r="D33" s="390"/>
      <c r="E33" s="390"/>
      <c r="F33" s="390"/>
      <c r="G33" s="391"/>
      <c r="H33" s="15"/>
      <c r="I33"/>
      <c r="J33"/>
      <c r="K33"/>
      <c r="L33"/>
      <c r="M33"/>
      <c r="N33" s="30"/>
      <c r="O33" s="8"/>
    </row>
    <row r="34" spans="1:15" ht="25.5" customHeight="1" x14ac:dyDescent="0.35">
      <c r="A34" s="4"/>
      <c r="B34" s="392"/>
      <c r="C34" s="390"/>
      <c r="D34" s="390"/>
      <c r="E34" s="390"/>
      <c r="F34" s="390"/>
      <c r="G34" s="391"/>
      <c r="H34" s="15"/>
      <c r="I34"/>
      <c r="J34"/>
      <c r="K34"/>
      <c r="L34"/>
      <c r="M34"/>
      <c r="N34" s="30"/>
      <c r="O34" s="8"/>
    </row>
    <row r="35" spans="1:15" ht="25.5" customHeight="1" thickBot="1" x14ac:dyDescent="0.4">
      <c r="A35" s="4"/>
      <c r="B35" s="393"/>
      <c r="C35" s="394"/>
      <c r="D35" s="394"/>
      <c r="E35" s="394"/>
      <c r="F35" s="394"/>
      <c r="G35" s="395"/>
      <c r="H35" s="32"/>
      <c r="I35" s="31"/>
      <c r="J35" s="31"/>
      <c r="K35" s="31"/>
      <c r="L35" s="31"/>
      <c r="M35" s="31"/>
      <c r="N35" s="33"/>
      <c r="O35" s="8"/>
    </row>
    <row r="36" spans="1:15" ht="15" thickBot="1" x14ac:dyDescent="0.4">
      <c r="A36" s="4"/>
      <c r="O36" s="8"/>
    </row>
    <row r="37" spans="1:15" ht="30.75" customHeight="1" thickBot="1" x14ac:dyDescent="0.4">
      <c r="A37" s="4"/>
      <c r="B37" s="381" t="s">
        <v>173</v>
      </c>
      <c r="C37" s="382"/>
      <c r="D37" s="382"/>
      <c r="E37" s="382"/>
      <c r="F37" s="382"/>
      <c r="G37" s="382"/>
      <c r="H37" s="382"/>
      <c r="I37" s="382"/>
      <c r="J37" s="382"/>
      <c r="K37" s="382"/>
      <c r="L37" s="382"/>
      <c r="M37" s="382"/>
      <c r="N37" s="383"/>
      <c r="O37" s="8"/>
    </row>
    <row r="38" spans="1:15" ht="48.75" customHeight="1" x14ac:dyDescent="0.35">
      <c r="A38" s="4"/>
      <c r="B38" s="39" t="s">
        <v>82</v>
      </c>
      <c r="C38" s="38" t="s">
        <v>98</v>
      </c>
      <c r="D38" s="38" t="s">
        <v>97</v>
      </c>
      <c r="E38" s="38" t="s">
        <v>96</v>
      </c>
      <c r="F38" s="38" t="s">
        <v>99</v>
      </c>
      <c r="G38" s="41" t="s">
        <v>13</v>
      </c>
      <c r="H38" s="166" t="s">
        <v>110</v>
      </c>
      <c r="I38" s="166" t="s">
        <v>111</v>
      </c>
      <c r="J38" s="166" t="s">
        <v>112</v>
      </c>
      <c r="K38" s="166" t="s">
        <v>95</v>
      </c>
      <c r="L38" s="88" t="s">
        <v>92</v>
      </c>
      <c r="M38" s="88" t="s">
        <v>93</v>
      </c>
      <c r="N38" s="41" t="s">
        <v>94</v>
      </c>
      <c r="O38" s="8"/>
    </row>
    <row r="39" spans="1:15" s="52" customFormat="1" ht="30.75" customHeight="1" x14ac:dyDescent="0.35">
      <c r="A39" s="50"/>
      <c r="B39" s="55">
        <v>1</v>
      </c>
      <c r="C39" s="207">
        <v>98</v>
      </c>
      <c r="D39" s="207">
        <v>98</v>
      </c>
      <c r="E39" s="207">
        <v>0</v>
      </c>
      <c r="F39" s="207">
        <v>6</v>
      </c>
      <c r="G39" s="208">
        <f>SUM(C39:F39)</f>
        <v>202</v>
      </c>
      <c r="H39" s="209">
        <v>5</v>
      </c>
      <c r="I39" s="210">
        <v>3</v>
      </c>
      <c r="J39" s="210">
        <v>6</v>
      </c>
      <c r="K39" s="179">
        <f t="shared" ref="K39:L43" si="3">+H39*$G39</f>
        <v>1010</v>
      </c>
      <c r="L39" s="45">
        <f t="shared" si="3"/>
        <v>606</v>
      </c>
      <c r="M39" s="45">
        <f>+G39*J39</f>
        <v>1212</v>
      </c>
      <c r="N39" s="59">
        <f>+SUM(K39:M39)</f>
        <v>2828</v>
      </c>
      <c r="O39" s="51"/>
    </row>
    <row r="40" spans="1:15" s="52" customFormat="1" ht="30.75" customHeight="1" x14ac:dyDescent="0.35">
      <c r="A40" s="50"/>
      <c r="B40" s="56">
        <v>2</v>
      </c>
      <c r="C40" s="210">
        <v>62</v>
      </c>
      <c r="D40" s="210">
        <v>62</v>
      </c>
      <c r="E40" s="262">
        <v>2</v>
      </c>
      <c r="F40" s="210">
        <v>3</v>
      </c>
      <c r="G40" s="208">
        <f t="shared" ref="G40:G44" si="4">SUM(C40:F40)</f>
        <v>129</v>
      </c>
      <c r="H40" s="209">
        <v>5</v>
      </c>
      <c r="I40" s="210">
        <v>3</v>
      </c>
      <c r="J40" s="210">
        <v>6</v>
      </c>
      <c r="K40" s="179">
        <f t="shared" si="3"/>
        <v>645</v>
      </c>
      <c r="L40" s="45">
        <f t="shared" si="3"/>
        <v>387</v>
      </c>
      <c r="M40" s="45">
        <f>+G40*J40</f>
        <v>774</v>
      </c>
      <c r="N40" s="59">
        <f>+SUM(K40:M40)</f>
        <v>1806</v>
      </c>
      <c r="O40" s="51"/>
    </row>
    <row r="41" spans="1:15" s="52" customFormat="1" ht="30.75" customHeight="1" x14ac:dyDescent="0.35">
      <c r="A41" s="50"/>
      <c r="B41" s="56">
        <v>3</v>
      </c>
      <c r="C41" s="210">
        <v>0</v>
      </c>
      <c r="D41" s="210">
        <v>67</v>
      </c>
      <c r="E41" s="207">
        <v>1</v>
      </c>
      <c r="F41" s="210">
        <v>60</v>
      </c>
      <c r="G41" s="208">
        <f t="shared" si="4"/>
        <v>128</v>
      </c>
      <c r="H41" s="209">
        <v>5</v>
      </c>
      <c r="I41" s="210">
        <v>3</v>
      </c>
      <c r="J41" s="210">
        <v>6</v>
      </c>
      <c r="K41" s="179">
        <f t="shared" si="3"/>
        <v>640</v>
      </c>
      <c r="L41" s="45">
        <f t="shared" si="3"/>
        <v>384</v>
      </c>
      <c r="M41" s="45">
        <f>+G41*J41</f>
        <v>768</v>
      </c>
      <c r="N41" s="59">
        <f>+SUM(K41:M41)</f>
        <v>1792</v>
      </c>
      <c r="O41" s="51"/>
    </row>
    <row r="42" spans="1:15" s="52" customFormat="1" ht="30.75" customHeight="1" x14ac:dyDescent="0.35">
      <c r="A42" s="50"/>
      <c r="B42" s="56">
        <v>4</v>
      </c>
      <c r="C42" s="210">
        <v>0</v>
      </c>
      <c r="D42" s="210">
        <v>0</v>
      </c>
      <c r="E42" s="207">
        <v>0</v>
      </c>
      <c r="F42" s="210">
        <v>1</v>
      </c>
      <c r="G42" s="208">
        <f t="shared" si="4"/>
        <v>1</v>
      </c>
      <c r="H42" s="211">
        <f t="shared" ref="H42:J43" si="5">SUM(D42:G42)</f>
        <v>2</v>
      </c>
      <c r="I42" s="212">
        <f t="shared" si="5"/>
        <v>4</v>
      </c>
      <c r="J42" s="212">
        <f t="shared" si="5"/>
        <v>8</v>
      </c>
      <c r="K42" s="179">
        <f t="shared" si="3"/>
        <v>2</v>
      </c>
      <c r="L42" s="45">
        <f t="shared" si="3"/>
        <v>4</v>
      </c>
      <c r="M42" s="45">
        <f>+G42*J42</f>
        <v>8</v>
      </c>
      <c r="N42" s="59">
        <f>+SUM(K42:M42)</f>
        <v>14</v>
      </c>
      <c r="O42" s="51"/>
    </row>
    <row r="43" spans="1:15" s="52" customFormat="1" ht="30.75" customHeight="1" x14ac:dyDescent="0.35">
      <c r="A43" s="50"/>
      <c r="B43" s="56">
        <v>5</v>
      </c>
      <c r="C43" s="210">
        <v>0</v>
      </c>
      <c r="D43" s="210">
        <v>0</v>
      </c>
      <c r="E43" s="207">
        <v>0</v>
      </c>
      <c r="F43" s="210">
        <v>0</v>
      </c>
      <c r="G43" s="208">
        <f t="shared" si="4"/>
        <v>0</v>
      </c>
      <c r="H43" s="211">
        <f t="shared" si="5"/>
        <v>0</v>
      </c>
      <c r="I43" s="212">
        <f t="shared" si="5"/>
        <v>0</v>
      </c>
      <c r="J43" s="212">
        <f t="shared" si="5"/>
        <v>0</v>
      </c>
      <c r="K43" s="179">
        <f t="shared" si="3"/>
        <v>0</v>
      </c>
      <c r="L43" s="45">
        <f t="shared" si="3"/>
        <v>0</v>
      </c>
      <c r="M43" s="45">
        <f>+G43*J43</f>
        <v>0</v>
      </c>
      <c r="N43" s="59">
        <f>+SUM(K43:M43)</f>
        <v>0</v>
      </c>
      <c r="O43" s="51"/>
    </row>
    <row r="44" spans="1:15" s="52" customFormat="1" ht="30.75" customHeight="1" x14ac:dyDescent="0.35">
      <c r="A44" s="50"/>
      <c r="B44" s="40" t="s">
        <v>13</v>
      </c>
      <c r="C44" s="57">
        <f>+SUM(C39:C43)</f>
        <v>160</v>
      </c>
      <c r="D44" s="57">
        <f>+SUM(D39:D43)</f>
        <v>227</v>
      </c>
      <c r="E44" s="57">
        <f>+SUM(E39:E43)</f>
        <v>3</v>
      </c>
      <c r="F44" s="57">
        <f>+SUM(F39:F43)</f>
        <v>70</v>
      </c>
      <c r="G44" s="57">
        <f t="shared" si="4"/>
        <v>460</v>
      </c>
      <c r="H44" s="60">
        <f>SUM(H39:H43)</f>
        <v>17</v>
      </c>
      <c r="I44" s="60">
        <f>SUM(I39:I43)</f>
        <v>13</v>
      </c>
      <c r="J44" s="60">
        <f>SUM(J39:J43)</f>
        <v>26</v>
      </c>
      <c r="K44" s="61">
        <f>+SUM(K39:K43)</f>
        <v>2297</v>
      </c>
      <c r="L44" s="62">
        <f>+SUM(L39:L43)</f>
        <v>1381</v>
      </c>
      <c r="M44" s="62">
        <f>+SUM(M39:M43)</f>
        <v>2762</v>
      </c>
      <c r="N44" s="63">
        <f>+SUM(N39:N43)</f>
        <v>6440</v>
      </c>
      <c r="O44" s="51"/>
    </row>
    <row r="45" spans="1:15" s="52" customFormat="1" ht="30.75" customHeight="1" thickBot="1" x14ac:dyDescent="0.4">
      <c r="A45" s="50"/>
      <c r="B45" s="23" t="s">
        <v>27</v>
      </c>
      <c r="C45" s="64">
        <f>+IFERROR(C44/$G$44,0)</f>
        <v>0.34782608695652173</v>
      </c>
      <c r="D45" s="64">
        <f>+IFERROR(D44/$G$44,0)</f>
        <v>0.4934782608695652</v>
      </c>
      <c r="E45" s="64">
        <f>+IFERROR(E44/$G$44,0)</f>
        <v>6.5217391304347823E-3</v>
      </c>
      <c r="F45" s="64">
        <f>+IFERROR(F44/$G$44,0)</f>
        <v>0.15217391304347827</v>
      </c>
      <c r="G45" s="65">
        <f>+IFERROR(G44/$G$44,0)</f>
        <v>1</v>
      </c>
      <c r="H45" s="386" t="s">
        <v>91</v>
      </c>
      <c r="I45" s="387"/>
      <c r="J45" s="388"/>
      <c r="K45" s="64">
        <f>+IFERROR(K44/$N$44,0)</f>
        <v>0.3566770186335404</v>
      </c>
      <c r="L45" s="64">
        <f>+IFERROR(L44/$N$44,0)</f>
        <v>0.21444099378881987</v>
      </c>
      <c r="M45" s="64">
        <f>+IFERROR(M44/$N$44,0)</f>
        <v>0.42888198757763973</v>
      </c>
      <c r="N45" s="65">
        <f>+IFERROR(N44/$N$44,0)</f>
        <v>1</v>
      </c>
      <c r="O45" s="51"/>
    </row>
    <row r="46" spans="1:15" ht="25.5" customHeight="1" x14ac:dyDescent="0.35">
      <c r="A46" s="4"/>
      <c r="B46" s="26" t="s">
        <v>22</v>
      </c>
      <c r="C46" s="1"/>
      <c r="D46" s="1"/>
      <c r="E46" s="1"/>
      <c r="F46" s="1"/>
      <c r="G46" s="1"/>
      <c r="H46" s="27" t="s">
        <v>53</v>
      </c>
      <c r="I46" s="28"/>
      <c r="J46" s="1"/>
      <c r="K46" s="1"/>
      <c r="L46" s="1"/>
      <c r="M46" s="1"/>
      <c r="N46" s="29"/>
      <c r="O46" s="8"/>
    </row>
    <row r="47" spans="1:15" ht="25.5" customHeight="1" x14ac:dyDescent="0.35">
      <c r="A47" s="4"/>
      <c r="B47" s="396" t="s">
        <v>306</v>
      </c>
      <c r="C47" s="397"/>
      <c r="D47" s="397"/>
      <c r="E47" s="397"/>
      <c r="F47" s="397"/>
      <c r="G47" s="398"/>
      <c r="H47" s="15"/>
      <c r="I47"/>
      <c r="J47"/>
      <c r="K47"/>
      <c r="L47"/>
      <c r="M47"/>
      <c r="N47" s="30"/>
      <c r="O47" s="8"/>
    </row>
    <row r="48" spans="1:15" ht="25.5" customHeight="1" x14ac:dyDescent="0.35">
      <c r="A48" s="4"/>
      <c r="B48" s="351"/>
      <c r="C48" s="397"/>
      <c r="D48" s="397"/>
      <c r="E48" s="397"/>
      <c r="F48" s="397"/>
      <c r="G48" s="398"/>
      <c r="H48" s="15"/>
      <c r="I48"/>
      <c r="J48"/>
      <c r="K48"/>
      <c r="L48"/>
      <c r="M48"/>
      <c r="N48" s="30"/>
      <c r="O48" s="8"/>
    </row>
    <row r="49" spans="1:15" ht="25.5" customHeight="1" x14ac:dyDescent="0.35">
      <c r="A49" s="4"/>
      <c r="B49" s="351"/>
      <c r="C49" s="397"/>
      <c r="D49" s="397"/>
      <c r="E49" s="397"/>
      <c r="F49" s="397"/>
      <c r="G49" s="398"/>
      <c r="H49" s="15"/>
      <c r="I49"/>
      <c r="J49"/>
      <c r="K49"/>
      <c r="L49"/>
      <c r="M49"/>
      <c r="N49" s="30"/>
      <c r="O49" s="8"/>
    </row>
    <row r="50" spans="1:15" ht="25.5" customHeight="1" x14ac:dyDescent="0.35">
      <c r="A50" s="4"/>
      <c r="B50" s="351"/>
      <c r="C50" s="397"/>
      <c r="D50" s="397"/>
      <c r="E50" s="397"/>
      <c r="F50" s="397"/>
      <c r="G50" s="398"/>
      <c r="H50" s="15"/>
      <c r="I50"/>
      <c r="J50"/>
      <c r="K50"/>
      <c r="L50"/>
      <c r="M50"/>
      <c r="N50" s="30"/>
      <c r="O50" s="8"/>
    </row>
    <row r="51" spans="1:15" ht="25.5" customHeight="1" x14ac:dyDescent="0.35">
      <c r="A51" s="4"/>
      <c r="B51" s="351"/>
      <c r="C51" s="397"/>
      <c r="D51" s="397"/>
      <c r="E51" s="397"/>
      <c r="F51" s="397"/>
      <c r="G51" s="398"/>
      <c r="H51" s="15"/>
      <c r="I51"/>
      <c r="J51"/>
      <c r="K51"/>
      <c r="L51"/>
      <c r="M51"/>
      <c r="N51" s="30"/>
      <c r="O51" s="8"/>
    </row>
    <row r="52" spans="1:15" ht="25.5" customHeight="1" x14ac:dyDescent="0.35">
      <c r="A52" s="4"/>
      <c r="B52" s="351"/>
      <c r="C52" s="397"/>
      <c r="D52" s="397"/>
      <c r="E52" s="397"/>
      <c r="F52" s="397"/>
      <c r="G52" s="398"/>
      <c r="H52" s="15"/>
      <c r="I52"/>
      <c r="J52"/>
      <c r="K52"/>
      <c r="L52"/>
      <c r="M52"/>
      <c r="N52" s="30"/>
      <c r="O52" s="8"/>
    </row>
    <row r="53" spans="1:15" ht="25.5" customHeight="1" x14ac:dyDescent="0.35">
      <c r="A53" s="4"/>
      <c r="B53" s="351"/>
      <c r="C53" s="397"/>
      <c r="D53" s="397"/>
      <c r="E53" s="397"/>
      <c r="F53" s="397"/>
      <c r="G53" s="398"/>
      <c r="H53" s="15"/>
      <c r="I53"/>
      <c r="J53"/>
      <c r="K53"/>
      <c r="L53"/>
      <c r="M53"/>
      <c r="N53" s="30"/>
      <c r="O53" s="8"/>
    </row>
    <row r="54" spans="1:15" ht="25.5" customHeight="1" x14ac:dyDescent="0.35">
      <c r="A54" s="4"/>
      <c r="B54" s="351"/>
      <c r="C54" s="397"/>
      <c r="D54" s="397"/>
      <c r="E54" s="397"/>
      <c r="F54" s="397"/>
      <c r="G54" s="398"/>
      <c r="H54" s="15"/>
      <c r="I54"/>
      <c r="J54"/>
      <c r="K54"/>
      <c r="L54"/>
      <c r="M54"/>
      <c r="N54" s="30"/>
      <c r="O54" s="8"/>
    </row>
    <row r="55" spans="1:15" ht="25.5" customHeight="1" x14ac:dyDescent="0.35">
      <c r="A55" s="4"/>
      <c r="B55" s="351"/>
      <c r="C55" s="397"/>
      <c r="D55" s="397"/>
      <c r="E55" s="397"/>
      <c r="F55" s="397"/>
      <c r="G55" s="398"/>
      <c r="H55" s="15"/>
      <c r="I55"/>
      <c r="J55"/>
      <c r="K55"/>
      <c r="L55"/>
      <c r="M55"/>
      <c r="N55" s="30"/>
      <c r="O55" s="8"/>
    </row>
    <row r="56" spans="1:15" ht="25.5" customHeight="1" x14ac:dyDescent="0.35">
      <c r="A56" s="4"/>
      <c r="B56" s="351"/>
      <c r="C56" s="397"/>
      <c r="D56" s="397"/>
      <c r="E56" s="397"/>
      <c r="F56" s="397"/>
      <c r="G56" s="398"/>
      <c r="H56" s="15"/>
      <c r="I56"/>
      <c r="J56"/>
      <c r="K56"/>
      <c r="L56"/>
      <c r="M56"/>
      <c r="N56" s="30"/>
      <c r="O56" s="8"/>
    </row>
    <row r="57" spans="1:15" ht="25.5" customHeight="1" x14ac:dyDescent="0.35">
      <c r="A57" s="4"/>
      <c r="B57" s="351"/>
      <c r="C57" s="397"/>
      <c r="D57" s="397"/>
      <c r="E57" s="397"/>
      <c r="F57" s="397"/>
      <c r="G57" s="398"/>
      <c r="H57" s="15"/>
      <c r="I57"/>
      <c r="J57"/>
      <c r="K57"/>
      <c r="L57"/>
      <c r="M57"/>
      <c r="N57" s="30"/>
      <c r="O57" s="8"/>
    </row>
    <row r="58" spans="1:15" ht="25.5" customHeight="1" x14ac:dyDescent="0.35">
      <c r="A58" s="4"/>
      <c r="B58" s="351"/>
      <c r="C58" s="397"/>
      <c r="D58" s="397"/>
      <c r="E58" s="397"/>
      <c r="F58" s="397"/>
      <c r="G58" s="398"/>
      <c r="H58" s="15"/>
      <c r="I58"/>
      <c r="J58"/>
      <c r="K58"/>
      <c r="L58"/>
      <c r="M58"/>
      <c r="N58" s="30"/>
      <c r="O58" s="8"/>
    </row>
    <row r="59" spans="1:15" ht="25.5" customHeight="1" x14ac:dyDescent="0.35">
      <c r="A59" s="4"/>
      <c r="B59" s="351"/>
      <c r="C59" s="397"/>
      <c r="D59" s="397"/>
      <c r="E59" s="397"/>
      <c r="F59" s="397"/>
      <c r="G59" s="398"/>
      <c r="H59" s="15"/>
      <c r="I59"/>
      <c r="J59"/>
      <c r="K59"/>
      <c r="L59"/>
      <c r="M59"/>
      <c r="N59" s="30"/>
      <c r="O59" s="8"/>
    </row>
    <row r="60" spans="1:15" ht="25.5" customHeight="1" thickBot="1" x14ac:dyDescent="0.4">
      <c r="A60" s="4"/>
      <c r="B60" s="399"/>
      <c r="C60" s="400"/>
      <c r="D60" s="400"/>
      <c r="E60" s="400"/>
      <c r="F60" s="400"/>
      <c r="G60" s="401"/>
      <c r="H60" s="32"/>
      <c r="I60" s="31"/>
      <c r="J60" s="31"/>
      <c r="K60" s="31"/>
      <c r="L60" s="31"/>
      <c r="M60" s="31"/>
      <c r="N60" s="33"/>
      <c r="O60" s="8"/>
    </row>
    <row r="61" spans="1:15" ht="15" thickBot="1" x14ac:dyDescent="0.4">
      <c r="A61" s="4"/>
      <c r="O61" s="8"/>
    </row>
    <row r="62" spans="1:15" ht="30.75" customHeight="1" thickBot="1" x14ac:dyDescent="0.4">
      <c r="A62" s="4"/>
      <c r="B62" s="381" t="s">
        <v>80</v>
      </c>
      <c r="C62" s="382"/>
      <c r="D62" s="382"/>
      <c r="E62" s="382"/>
      <c r="F62" s="382"/>
      <c r="G62" s="382"/>
      <c r="H62" s="382"/>
      <c r="I62" s="382"/>
      <c r="J62" s="382"/>
      <c r="K62" s="382"/>
      <c r="L62" s="382"/>
      <c r="M62" s="382"/>
      <c r="N62" s="383"/>
      <c r="O62" s="8"/>
    </row>
    <row r="63" spans="1:15" ht="20.25" customHeight="1" thickBot="1" x14ac:dyDescent="0.4">
      <c r="A63" s="4"/>
      <c r="B63" s="339" t="s">
        <v>81</v>
      </c>
      <c r="C63" s="341" t="s">
        <v>2</v>
      </c>
      <c r="D63" s="342"/>
      <c r="E63" s="342"/>
      <c r="F63" s="342"/>
      <c r="G63" s="408"/>
      <c r="H63" s="341" t="s">
        <v>30</v>
      </c>
      <c r="I63" s="342"/>
      <c r="J63" s="342"/>
      <c r="K63" s="342"/>
      <c r="L63" s="342"/>
      <c r="M63" s="342"/>
      <c r="N63" s="84" t="s">
        <v>1</v>
      </c>
      <c r="O63" s="8"/>
    </row>
    <row r="64" spans="1:15" ht="67.5" customHeight="1" x14ac:dyDescent="0.35">
      <c r="A64" s="4"/>
      <c r="B64" s="340"/>
      <c r="C64" s="20" t="s">
        <v>33</v>
      </c>
      <c r="D64" s="17" t="s">
        <v>174</v>
      </c>
      <c r="E64" s="17" t="s">
        <v>34</v>
      </c>
      <c r="F64" s="17" t="s">
        <v>175</v>
      </c>
      <c r="G64" s="21" t="s">
        <v>83</v>
      </c>
      <c r="H64" s="20" t="s">
        <v>33</v>
      </c>
      <c r="I64" s="17" t="s">
        <v>174</v>
      </c>
      <c r="J64" s="17" t="s">
        <v>35</v>
      </c>
      <c r="K64" s="17" t="s">
        <v>175</v>
      </c>
      <c r="L64" s="17" t="s">
        <v>102</v>
      </c>
      <c r="M64" s="85" t="s">
        <v>83</v>
      </c>
      <c r="N64" s="80" t="s">
        <v>84</v>
      </c>
      <c r="O64" s="8"/>
    </row>
    <row r="65" spans="1:15" s="52" customFormat="1" ht="30.75" customHeight="1" x14ac:dyDescent="0.35">
      <c r="A65" s="50"/>
      <c r="B65" s="155" t="s">
        <v>32</v>
      </c>
      <c r="C65" s="201">
        <v>39153</v>
      </c>
      <c r="D65" s="202">
        <v>2</v>
      </c>
      <c r="E65" s="203">
        <f>+(D65+F65)/2</f>
        <v>1.5</v>
      </c>
      <c r="F65" s="203">
        <v>1</v>
      </c>
      <c r="G65" s="263">
        <f t="shared" ref="G65:G70" si="6">+C65*E65/60</f>
        <v>978.82500000000005</v>
      </c>
      <c r="H65" s="264">
        <v>0</v>
      </c>
      <c r="I65" s="201">
        <v>0</v>
      </c>
      <c r="J65" s="201">
        <v>0</v>
      </c>
      <c r="K65" s="201">
        <v>0</v>
      </c>
      <c r="L65" s="201">
        <v>0</v>
      </c>
      <c r="M65" s="87">
        <f t="shared" ref="M65:M71" si="7">+H65*(J65/60+L65)</f>
        <v>0</v>
      </c>
      <c r="N65" s="86">
        <f>+M65+G65</f>
        <v>978.82500000000005</v>
      </c>
      <c r="O65" s="51"/>
    </row>
    <row r="66" spans="1:15" s="52" customFormat="1" ht="30.75" customHeight="1" x14ac:dyDescent="0.35">
      <c r="A66" s="50"/>
      <c r="B66" s="156" t="s">
        <v>100</v>
      </c>
      <c r="C66" s="201">
        <v>22686.575000000001</v>
      </c>
      <c r="D66" s="202">
        <v>3</v>
      </c>
      <c r="E66" s="203">
        <f>+(D66+F66)/2</f>
        <v>2</v>
      </c>
      <c r="F66" s="203">
        <v>1</v>
      </c>
      <c r="G66" s="263">
        <f t="shared" si="6"/>
        <v>756.21916666666664</v>
      </c>
      <c r="H66" s="264">
        <v>0</v>
      </c>
      <c r="I66" s="201">
        <v>0</v>
      </c>
      <c r="J66" s="201">
        <v>0</v>
      </c>
      <c r="K66" s="201">
        <v>0</v>
      </c>
      <c r="L66" s="201">
        <v>0</v>
      </c>
      <c r="M66" s="87">
        <f t="shared" si="7"/>
        <v>0</v>
      </c>
      <c r="N66" s="86">
        <f t="shared" ref="N66:N71" si="8">+M66+G66</f>
        <v>756.21916666666664</v>
      </c>
      <c r="O66" s="51"/>
    </row>
    <row r="67" spans="1:15" s="52" customFormat="1" ht="30.75" customHeight="1" x14ac:dyDescent="0.35">
      <c r="A67" s="50"/>
      <c r="B67" s="156" t="s">
        <v>101</v>
      </c>
      <c r="C67" s="201">
        <v>436087.4</v>
      </c>
      <c r="D67" s="202">
        <v>5</v>
      </c>
      <c r="E67" s="203">
        <f>+(D67+F67)/2</f>
        <v>4</v>
      </c>
      <c r="F67" s="203">
        <v>3</v>
      </c>
      <c r="G67" s="263">
        <f t="shared" si="6"/>
        <v>29072.493333333336</v>
      </c>
      <c r="H67" s="264">
        <v>348</v>
      </c>
      <c r="I67" s="202">
        <v>60</v>
      </c>
      <c r="J67" s="202">
        <f>+(I67+K67)/2</f>
        <v>45</v>
      </c>
      <c r="K67" s="202">
        <v>30</v>
      </c>
      <c r="L67" s="202">
        <v>1</v>
      </c>
      <c r="M67" s="87">
        <f t="shared" si="7"/>
        <v>609</v>
      </c>
      <c r="N67" s="86">
        <f t="shared" si="8"/>
        <v>29681.493333333336</v>
      </c>
      <c r="O67" s="51"/>
    </row>
    <row r="68" spans="1:15" s="52" customFormat="1" ht="30.75" customHeight="1" x14ac:dyDescent="0.35">
      <c r="A68" s="50"/>
      <c r="B68" s="157" t="s">
        <v>36</v>
      </c>
      <c r="C68" s="201">
        <v>0</v>
      </c>
      <c r="D68" s="201">
        <v>0</v>
      </c>
      <c r="E68" s="203">
        <f t="shared" ref="E68:E70" si="9">+(D68+F68)/2</f>
        <v>0</v>
      </c>
      <c r="F68" s="201">
        <v>0</v>
      </c>
      <c r="G68" s="263">
        <f t="shared" si="6"/>
        <v>0</v>
      </c>
      <c r="H68" s="264">
        <v>0</v>
      </c>
      <c r="I68" s="201">
        <v>0</v>
      </c>
      <c r="J68" s="201">
        <v>0</v>
      </c>
      <c r="K68" s="201">
        <v>0</v>
      </c>
      <c r="L68" s="201">
        <v>0</v>
      </c>
      <c r="M68" s="87">
        <f t="shared" si="7"/>
        <v>0</v>
      </c>
      <c r="N68" s="86">
        <f t="shared" si="8"/>
        <v>0</v>
      </c>
      <c r="O68" s="51"/>
    </row>
    <row r="69" spans="1:15" s="52" customFormat="1" ht="30.75" customHeight="1" x14ac:dyDescent="0.35">
      <c r="A69" s="50"/>
      <c r="B69" s="157" t="s">
        <v>38</v>
      </c>
      <c r="C69" s="201">
        <v>0</v>
      </c>
      <c r="D69" s="201">
        <v>0</v>
      </c>
      <c r="E69" s="203">
        <f t="shared" si="9"/>
        <v>0</v>
      </c>
      <c r="F69" s="201">
        <v>0</v>
      </c>
      <c r="G69" s="263">
        <f t="shared" si="6"/>
        <v>0</v>
      </c>
      <c r="H69" s="264">
        <v>0</v>
      </c>
      <c r="I69" s="201">
        <v>0</v>
      </c>
      <c r="J69" s="201">
        <v>0</v>
      </c>
      <c r="K69" s="201">
        <v>0</v>
      </c>
      <c r="L69" s="201">
        <v>0</v>
      </c>
      <c r="M69" s="87">
        <f t="shared" si="7"/>
        <v>0</v>
      </c>
      <c r="N69" s="86">
        <f t="shared" si="8"/>
        <v>0</v>
      </c>
      <c r="O69" s="51"/>
    </row>
    <row r="70" spans="1:15" s="52" customFormat="1" ht="30.75" customHeight="1" x14ac:dyDescent="0.35">
      <c r="A70" s="50"/>
      <c r="B70" s="156" t="s">
        <v>31</v>
      </c>
      <c r="C70" s="201">
        <v>53789.137499999997</v>
      </c>
      <c r="D70" s="202">
        <v>2</v>
      </c>
      <c r="E70" s="203">
        <f t="shared" si="9"/>
        <v>1.5</v>
      </c>
      <c r="F70" s="203">
        <v>1</v>
      </c>
      <c r="G70" s="263">
        <f t="shared" si="6"/>
        <v>1344.7284374999997</v>
      </c>
      <c r="H70" s="264">
        <v>0</v>
      </c>
      <c r="I70" s="201">
        <v>0</v>
      </c>
      <c r="J70" s="201">
        <v>0</v>
      </c>
      <c r="K70" s="201">
        <v>0</v>
      </c>
      <c r="L70" s="201">
        <v>0</v>
      </c>
      <c r="M70" s="87">
        <f t="shared" si="7"/>
        <v>0</v>
      </c>
      <c r="N70" s="86">
        <f t="shared" si="8"/>
        <v>1344.7284374999997</v>
      </c>
      <c r="O70" s="51"/>
    </row>
    <row r="71" spans="1:15" s="52" customFormat="1" ht="30.75" customHeight="1" x14ac:dyDescent="0.35">
      <c r="A71" s="50"/>
      <c r="B71" s="157" t="s">
        <v>37</v>
      </c>
      <c r="C71" s="201">
        <v>0</v>
      </c>
      <c r="D71" s="201">
        <v>0</v>
      </c>
      <c r="E71" s="201">
        <v>0</v>
      </c>
      <c r="F71" s="201">
        <v>0</v>
      </c>
      <c r="G71" s="263">
        <v>0</v>
      </c>
      <c r="H71" s="264">
        <v>0</v>
      </c>
      <c r="I71" s="201">
        <v>0</v>
      </c>
      <c r="J71" s="201">
        <v>0</v>
      </c>
      <c r="K71" s="201">
        <v>0</v>
      </c>
      <c r="L71" s="201">
        <v>0</v>
      </c>
      <c r="M71" s="87">
        <f t="shared" si="7"/>
        <v>0</v>
      </c>
      <c r="N71" s="86">
        <f t="shared" si="8"/>
        <v>0</v>
      </c>
      <c r="O71" s="51"/>
    </row>
    <row r="72" spans="1:15" s="52" customFormat="1" ht="30.75" customHeight="1" thickBot="1" x14ac:dyDescent="0.4">
      <c r="A72" s="50"/>
      <c r="B72" s="53" t="s">
        <v>176</v>
      </c>
      <c r="C72" s="180">
        <f>+SUM(C65:C71)</f>
        <v>551716.11250000005</v>
      </c>
      <c r="D72" s="82">
        <f>+IFERROR(AVERAGE(D65:D71),0)</f>
        <v>1.7142857142857142</v>
      </c>
      <c r="E72" s="82">
        <f>+IFERROR(AVERAGE(E65:E71),0)</f>
        <v>1.2857142857142858</v>
      </c>
      <c r="F72" s="82">
        <f>+IFERROR(AVERAGE(F65:F71),0)</f>
        <v>0.8571428571428571</v>
      </c>
      <c r="G72" s="83">
        <f>+SUM(G65:G71)</f>
        <v>32152.2659375</v>
      </c>
      <c r="H72" s="81">
        <f>+SUM(H65:H71)</f>
        <v>348</v>
      </c>
      <c r="I72" s="82">
        <f>+IFERROR(AVERAGE(I65:I71),0)</f>
        <v>8.5714285714285712</v>
      </c>
      <c r="J72" s="82">
        <f>+IFERROR(AVERAGE(J65:J71),0)</f>
        <v>6.4285714285714288</v>
      </c>
      <c r="K72" s="82">
        <f>+IFERROR(AVERAGE(K65:K71),0)</f>
        <v>4.2857142857142856</v>
      </c>
      <c r="L72" s="82">
        <f>+IFERROR(AVERAGE(L65:L71),0)</f>
        <v>0.14285714285714285</v>
      </c>
      <c r="M72" s="87">
        <f>+SUM(L65:M71)</f>
        <v>610</v>
      </c>
      <c r="N72" s="86">
        <f>+SUM(N65:N71)</f>
        <v>32761.2659375</v>
      </c>
      <c r="O72" s="51"/>
    </row>
    <row r="73" spans="1:15" ht="25.5" customHeight="1" x14ac:dyDescent="0.35">
      <c r="A73" s="4"/>
      <c r="B73" s="26" t="s">
        <v>22</v>
      </c>
      <c r="C73" s="1"/>
      <c r="D73" s="1"/>
      <c r="E73" s="1"/>
      <c r="F73" s="1"/>
      <c r="G73" s="28"/>
      <c r="H73" s="28"/>
      <c r="I73" s="28"/>
      <c r="J73" s="1"/>
      <c r="K73" s="1"/>
      <c r="L73" s="1"/>
      <c r="M73" s="1"/>
      <c r="N73" s="29"/>
      <c r="O73" s="8"/>
    </row>
    <row r="74" spans="1:15" ht="25.5" customHeight="1" x14ac:dyDescent="0.35">
      <c r="A74" s="4"/>
      <c r="B74" s="335" t="s">
        <v>1236</v>
      </c>
      <c r="C74" s="359"/>
      <c r="D74" s="359"/>
      <c r="E74" s="359"/>
      <c r="F74" s="359"/>
      <c r="G74" s="359"/>
      <c r="H74" s="359"/>
      <c r="I74" s="359"/>
      <c r="J74" s="359"/>
      <c r="K74" s="359"/>
      <c r="L74" s="359"/>
      <c r="M74" s="359"/>
      <c r="N74" s="360"/>
      <c r="O74" s="8"/>
    </row>
    <row r="75" spans="1:15" ht="25.5" customHeight="1" x14ac:dyDescent="0.35">
      <c r="A75" s="4"/>
      <c r="B75" s="361"/>
      <c r="C75" s="359"/>
      <c r="D75" s="359"/>
      <c r="E75" s="359"/>
      <c r="F75" s="359"/>
      <c r="G75" s="359"/>
      <c r="H75" s="359"/>
      <c r="I75" s="359"/>
      <c r="J75" s="359"/>
      <c r="K75" s="359"/>
      <c r="L75" s="359"/>
      <c r="M75" s="359"/>
      <c r="N75" s="360"/>
      <c r="O75" s="8"/>
    </row>
    <row r="76" spans="1:15" ht="25.5" customHeight="1" x14ac:dyDescent="0.35">
      <c r="A76" s="4"/>
      <c r="B76" s="361"/>
      <c r="C76" s="359"/>
      <c r="D76" s="359"/>
      <c r="E76" s="359"/>
      <c r="F76" s="359"/>
      <c r="G76" s="359"/>
      <c r="H76" s="359"/>
      <c r="I76" s="359"/>
      <c r="J76" s="359"/>
      <c r="K76" s="359"/>
      <c r="L76" s="359"/>
      <c r="M76" s="359"/>
      <c r="N76" s="360"/>
      <c r="O76" s="8"/>
    </row>
    <row r="77" spans="1:15" ht="25.5" customHeight="1" x14ac:dyDescent="0.35">
      <c r="A77" s="4"/>
      <c r="B77" s="361"/>
      <c r="C77" s="359"/>
      <c r="D77" s="359"/>
      <c r="E77" s="359"/>
      <c r="F77" s="359"/>
      <c r="G77" s="359"/>
      <c r="H77" s="359"/>
      <c r="I77" s="359"/>
      <c r="J77" s="359"/>
      <c r="K77" s="359"/>
      <c r="L77" s="359"/>
      <c r="M77" s="359"/>
      <c r="N77" s="360"/>
      <c r="O77" s="8"/>
    </row>
    <row r="78" spans="1:15" ht="25.5" customHeight="1" x14ac:dyDescent="0.35">
      <c r="A78" s="4"/>
      <c r="B78" s="361"/>
      <c r="C78" s="359"/>
      <c r="D78" s="359"/>
      <c r="E78" s="359"/>
      <c r="F78" s="359"/>
      <c r="G78" s="359"/>
      <c r="H78" s="359"/>
      <c r="I78" s="359"/>
      <c r="J78" s="359"/>
      <c r="K78" s="359"/>
      <c r="L78" s="359"/>
      <c r="M78" s="359"/>
      <c r="N78" s="360"/>
      <c r="O78" s="8"/>
    </row>
    <row r="79" spans="1:15" ht="25.5" customHeight="1" x14ac:dyDescent="0.35">
      <c r="A79" s="4"/>
      <c r="B79" s="361"/>
      <c r="C79" s="359"/>
      <c r="D79" s="359"/>
      <c r="E79" s="359"/>
      <c r="F79" s="359"/>
      <c r="G79" s="359"/>
      <c r="H79" s="359"/>
      <c r="I79" s="359"/>
      <c r="J79" s="359"/>
      <c r="K79" s="359"/>
      <c r="L79" s="359"/>
      <c r="M79" s="359"/>
      <c r="N79" s="360"/>
      <c r="O79" s="8"/>
    </row>
    <row r="80" spans="1:15" ht="25.5" customHeight="1" x14ac:dyDescent="0.35">
      <c r="A80" s="4"/>
      <c r="B80" s="361"/>
      <c r="C80" s="359"/>
      <c r="D80" s="359"/>
      <c r="E80" s="359"/>
      <c r="F80" s="359"/>
      <c r="G80" s="359"/>
      <c r="H80" s="359"/>
      <c r="I80" s="359"/>
      <c r="J80" s="359"/>
      <c r="K80" s="359"/>
      <c r="L80" s="359"/>
      <c r="M80" s="359"/>
      <c r="N80" s="360"/>
      <c r="O80" s="8"/>
    </row>
    <row r="81" spans="1:15" ht="25.5" customHeight="1" x14ac:dyDescent="0.35">
      <c r="A81" s="4"/>
      <c r="B81" s="361"/>
      <c r="C81" s="359"/>
      <c r="D81" s="359"/>
      <c r="E81" s="359"/>
      <c r="F81" s="359"/>
      <c r="G81" s="359"/>
      <c r="H81" s="359"/>
      <c r="I81" s="359"/>
      <c r="J81" s="359"/>
      <c r="K81" s="359"/>
      <c r="L81" s="359"/>
      <c r="M81" s="359"/>
      <c r="N81" s="360"/>
      <c r="O81" s="8"/>
    </row>
    <row r="82" spans="1:15" ht="25.5" customHeight="1" x14ac:dyDescent="0.35">
      <c r="A82" s="4"/>
      <c r="B82" s="361"/>
      <c r="C82" s="359"/>
      <c r="D82" s="359"/>
      <c r="E82" s="359"/>
      <c r="F82" s="359"/>
      <c r="G82" s="359"/>
      <c r="H82" s="359"/>
      <c r="I82" s="359"/>
      <c r="J82" s="359"/>
      <c r="K82" s="359"/>
      <c r="L82" s="359"/>
      <c r="M82" s="359"/>
      <c r="N82" s="360"/>
      <c r="O82" s="8"/>
    </row>
    <row r="83" spans="1:15" ht="25.5" customHeight="1" x14ac:dyDescent="0.35">
      <c r="A83" s="4"/>
      <c r="B83" s="361"/>
      <c r="C83" s="359"/>
      <c r="D83" s="359"/>
      <c r="E83" s="359"/>
      <c r="F83" s="359"/>
      <c r="G83" s="359"/>
      <c r="H83" s="359"/>
      <c r="I83" s="359"/>
      <c r="J83" s="359"/>
      <c r="K83" s="359"/>
      <c r="L83" s="359"/>
      <c r="M83" s="359"/>
      <c r="N83" s="360"/>
      <c r="O83" s="8"/>
    </row>
    <row r="84" spans="1:15" ht="25.5" customHeight="1" x14ac:dyDescent="0.35">
      <c r="A84" s="4"/>
      <c r="B84" s="361"/>
      <c r="C84" s="359"/>
      <c r="D84" s="359"/>
      <c r="E84" s="359"/>
      <c r="F84" s="359"/>
      <c r="G84" s="359"/>
      <c r="H84" s="359"/>
      <c r="I84" s="359"/>
      <c r="J84" s="359"/>
      <c r="K84" s="359"/>
      <c r="L84" s="359"/>
      <c r="M84" s="359"/>
      <c r="N84" s="360"/>
      <c r="O84" s="8"/>
    </row>
    <row r="85" spans="1:15" ht="25.5" customHeight="1" x14ac:dyDescent="0.35">
      <c r="A85" s="4"/>
      <c r="B85" s="361"/>
      <c r="C85" s="359"/>
      <c r="D85" s="359"/>
      <c r="E85" s="359"/>
      <c r="F85" s="359"/>
      <c r="G85" s="359"/>
      <c r="H85" s="359"/>
      <c r="I85" s="359"/>
      <c r="J85" s="359"/>
      <c r="K85" s="359"/>
      <c r="L85" s="359"/>
      <c r="M85" s="359"/>
      <c r="N85" s="360"/>
      <c r="O85" s="8"/>
    </row>
    <row r="86" spans="1:15" ht="25.5" customHeight="1" thickBot="1" x14ac:dyDescent="0.4">
      <c r="A86" s="4"/>
      <c r="B86" s="362"/>
      <c r="C86" s="363"/>
      <c r="D86" s="363"/>
      <c r="E86" s="363"/>
      <c r="F86" s="363"/>
      <c r="G86" s="363"/>
      <c r="H86" s="363"/>
      <c r="I86" s="363"/>
      <c r="J86" s="363"/>
      <c r="K86" s="363"/>
      <c r="L86" s="363"/>
      <c r="M86" s="363"/>
      <c r="N86" s="364"/>
      <c r="O86" s="8"/>
    </row>
    <row r="87" spans="1:15" ht="15" thickBot="1" x14ac:dyDescent="0.4">
      <c r="A87" s="4"/>
      <c r="O87" s="8"/>
    </row>
    <row r="88" spans="1:15" ht="30.75" customHeight="1" thickBot="1" x14ac:dyDescent="0.4">
      <c r="A88" s="4"/>
      <c r="B88" s="381" t="s">
        <v>85</v>
      </c>
      <c r="C88" s="382"/>
      <c r="D88" s="382"/>
      <c r="E88" s="382"/>
      <c r="F88" s="382"/>
      <c r="G88" s="382"/>
      <c r="H88" s="382"/>
      <c r="I88" s="382"/>
      <c r="J88" s="382"/>
      <c r="K88" s="382"/>
      <c r="L88" s="382"/>
      <c r="M88" s="382"/>
      <c r="N88" s="383"/>
      <c r="O88" s="8"/>
    </row>
    <row r="89" spans="1:15" ht="20.25" customHeight="1" thickBot="1" x14ac:dyDescent="0.4">
      <c r="A89" s="4"/>
      <c r="B89" s="339" t="s">
        <v>81</v>
      </c>
      <c r="C89" s="341" t="s">
        <v>103</v>
      </c>
      <c r="D89" s="342"/>
      <c r="E89" s="342"/>
      <c r="F89" s="342"/>
      <c r="G89" s="342"/>
      <c r="H89" s="42"/>
      <c r="I89" s="404" t="s">
        <v>43</v>
      </c>
      <c r="J89" s="405"/>
      <c r="K89" s="294" t="s">
        <v>42</v>
      </c>
      <c r="L89" s="308"/>
      <c r="M89" s="310" t="s">
        <v>40</v>
      </c>
      <c r="N89" s="308"/>
      <c r="O89" s="8"/>
    </row>
    <row r="90" spans="1:15" ht="30" customHeight="1" x14ac:dyDescent="0.35">
      <c r="A90" s="4"/>
      <c r="B90" s="340"/>
      <c r="C90" s="347" t="s">
        <v>39</v>
      </c>
      <c r="D90" s="310"/>
      <c r="E90" s="309" t="s">
        <v>41</v>
      </c>
      <c r="F90" s="348"/>
      <c r="G90" s="347" t="s">
        <v>104</v>
      </c>
      <c r="H90" s="348"/>
      <c r="I90" s="406"/>
      <c r="J90" s="407"/>
      <c r="K90" s="295"/>
      <c r="L90" s="403"/>
      <c r="M90" s="402"/>
      <c r="N90" s="403"/>
      <c r="O90" s="8"/>
    </row>
    <row r="91" spans="1:15" s="52" customFormat="1" ht="30.75" customHeight="1" x14ac:dyDescent="0.35">
      <c r="A91" s="50"/>
      <c r="B91" s="66" t="s">
        <v>32</v>
      </c>
      <c r="C91" s="367">
        <v>0</v>
      </c>
      <c r="D91" s="366"/>
      <c r="E91" s="345">
        <v>0</v>
      </c>
      <c r="F91" s="366"/>
      <c r="G91" s="345">
        <v>0</v>
      </c>
      <c r="H91" s="346"/>
      <c r="I91" s="367">
        <v>0</v>
      </c>
      <c r="J91" s="346"/>
      <c r="K91" s="370">
        <f>(C91+E91)-I91</f>
        <v>0</v>
      </c>
      <c r="L91" s="371"/>
      <c r="M91" s="323">
        <f>+IFERROR((K91-C91)/C91,0)</f>
        <v>0</v>
      </c>
      <c r="N91" s="324"/>
      <c r="O91" s="51"/>
    </row>
    <row r="92" spans="1:15" s="52" customFormat="1" ht="30.75" customHeight="1" x14ac:dyDescent="0.35">
      <c r="A92" s="50"/>
      <c r="B92" s="67" t="s">
        <v>100</v>
      </c>
      <c r="C92" s="367">
        <v>60</v>
      </c>
      <c r="D92" s="366"/>
      <c r="E92" s="372">
        <v>4</v>
      </c>
      <c r="F92" s="373"/>
      <c r="G92" s="345">
        <v>0</v>
      </c>
      <c r="H92" s="346"/>
      <c r="I92" s="357">
        <v>2</v>
      </c>
      <c r="J92" s="375"/>
      <c r="K92" s="370">
        <f>(C92+E92)-I92</f>
        <v>62</v>
      </c>
      <c r="L92" s="371"/>
      <c r="M92" s="323">
        <f>+IFERROR((K92-#REF!)/#REF!,0)</f>
        <v>0</v>
      </c>
      <c r="N92" s="324"/>
      <c r="O92" s="51"/>
    </row>
    <row r="93" spans="1:15" s="52" customFormat="1" ht="30.75" customHeight="1" x14ac:dyDescent="0.35">
      <c r="A93" s="50"/>
      <c r="B93" s="67" t="s">
        <v>101</v>
      </c>
      <c r="C93" s="357">
        <v>1354</v>
      </c>
      <c r="D93" s="358"/>
      <c r="E93" s="374">
        <v>84</v>
      </c>
      <c r="F93" s="358"/>
      <c r="G93" s="345">
        <v>0</v>
      </c>
      <c r="H93" s="346"/>
      <c r="I93" s="357">
        <v>248</v>
      </c>
      <c r="J93" s="375"/>
      <c r="K93" s="370">
        <f>(C93+E93)-I93</f>
        <v>1190</v>
      </c>
      <c r="L93" s="371"/>
      <c r="M93" s="323">
        <f t="shared" ref="M93:M98" si="10">+IFERROR((K93-C93)/C93,0)</f>
        <v>-0.12112259970457903</v>
      </c>
      <c r="N93" s="324"/>
      <c r="O93" s="51"/>
    </row>
    <row r="94" spans="1:15" s="52" customFormat="1" ht="30.75" customHeight="1" x14ac:dyDescent="0.35">
      <c r="A94" s="50"/>
      <c r="B94" s="68" t="s">
        <v>36</v>
      </c>
      <c r="C94" s="367">
        <v>0</v>
      </c>
      <c r="D94" s="366"/>
      <c r="E94" s="365">
        <v>0</v>
      </c>
      <c r="F94" s="366"/>
      <c r="G94" s="345">
        <v>0</v>
      </c>
      <c r="H94" s="346"/>
      <c r="I94" s="367">
        <v>0</v>
      </c>
      <c r="J94" s="346"/>
      <c r="K94" s="370">
        <f>+C94+E94-I94</f>
        <v>0</v>
      </c>
      <c r="L94" s="371"/>
      <c r="M94" s="323">
        <f t="shared" si="10"/>
        <v>0</v>
      </c>
      <c r="N94" s="324"/>
      <c r="O94" s="51"/>
    </row>
    <row r="95" spans="1:15" s="52" customFormat="1" ht="30.75" customHeight="1" x14ac:dyDescent="0.35">
      <c r="A95" s="50"/>
      <c r="B95" s="68" t="s">
        <v>38</v>
      </c>
      <c r="C95" s="367">
        <v>0</v>
      </c>
      <c r="D95" s="366"/>
      <c r="E95" s="365">
        <v>0</v>
      </c>
      <c r="F95" s="366"/>
      <c r="G95" s="345">
        <v>0</v>
      </c>
      <c r="H95" s="346"/>
      <c r="I95" s="367">
        <v>0</v>
      </c>
      <c r="J95" s="346"/>
      <c r="K95" s="370">
        <f>+C95+E95-I95</f>
        <v>0</v>
      </c>
      <c r="L95" s="371"/>
      <c r="M95" s="323">
        <f t="shared" si="10"/>
        <v>0</v>
      </c>
      <c r="N95" s="324"/>
      <c r="O95" s="51"/>
    </row>
    <row r="96" spans="1:15" s="52" customFormat="1" ht="30.75" customHeight="1" x14ac:dyDescent="0.35">
      <c r="A96" s="50"/>
      <c r="B96" s="68" t="s">
        <v>31</v>
      </c>
      <c r="C96" s="367">
        <v>8</v>
      </c>
      <c r="D96" s="366"/>
      <c r="E96" s="437">
        <v>139</v>
      </c>
      <c r="F96" s="373"/>
      <c r="G96" s="345">
        <v>0</v>
      </c>
      <c r="H96" s="346"/>
      <c r="I96" s="367">
        <v>0</v>
      </c>
      <c r="J96" s="346"/>
      <c r="K96" s="370">
        <f>+C96+E96-I96</f>
        <v>147</v>
      </c>
      <c r="L96" s="371"/>
      <c r="M96" s="323">
        <f t="shared" si="10"/>
        <v>17.375</v>
      </c>
      <c r="N96" s="324"/>
      <c r="O96" s="51"/>
    </row>
    <row r="97" spans="1:18" s="52" customFormat="1" ht="30.75" customHeight="1" x14ac:dyDescent="0.35">
      <c r="A97" s="50"/>
      <c r="B97" s="68" t="s">
        <v>37</v>
      </c>
      <c r="C97" s="367">
        <v>0</v>
      </c>
      <c r="D97" s="366"/>
      <c r="E97" s="365">
        <v>0</v>
      </c>
      <c r="F97" s="366"/>
      <c r="G97" s="345">
        <v>0</v>
      </c>
      <c r="H97" s="346"/>
      <c r="I97" s="367">
        <v>0</v>
      </c>
      <c r="J97" s="346"/>
      <c r="K97" s="370">
        <f>+C97+E97-I97</f>
        <v>0</v>
      </c>
      <c r="L97" s="371"/>
      <c r="M97" s="323">
        <f t="shared" si="10"/>
        <v>0</v>
      </c>
      <c r="N97" s="324"/>
      <c r="O97" s="51"/>
    </row>
    <row r="98" spans="1:18" s="52" customFormat="1" ht="30.75" customHeight="1" thickBot="1" x14ac:dyDescent="0.4">
      <c r="A98" s="50"/>
      <c r="B98" s="22" t="s">
        <v>13</v>
      </c>
      <c r="C98" s="368">
        <f>+SUM(C91:D97)</f>
        <v>1422</v>
      </c>
      <c r="D98" s="439"/>
      <c r="E98" s="438">
        <f>+SUM(E91:F97)</f>
        <v>227</v>
      </c>
      <c r="F98" s="439"/>
      <c r="G98" s="376">
        <f>+SUM(G91:H97)</f>
        <v>0</v>
      </c>
      <c r="H98" s="369"/>
      <c r="I98" s="368">
        <f>+SUM(I91:J97)</f>
        <v>250</v>
      </c>
      <c r="J98" s="369"/>
      <c r="K98" s="368">
        <f>+SUM(K91:L97)</f>
        <v>1399</v>
      </c>
      <c r="L98" s="369"/>
      <c r="M98" s="440">
        <f t="shared" si="10"/>
        <v>-1.6174402250351619E-2</v>
      </c>
      <c r="N98" s="441"/>
      <c r="O98" s="51"/>
    </row>
    <row r="99" spans="1:18" ht="34.5" customHeight="1" thickBot="1" x14ac:dyDescent="0.4">
      <c r="A99" s="4"/>
      <c r="B99" s="320" t="s">
        <v>142</v>
      </c>
      <c r="C99" s="321"/>
      <c r="D99" s="321"/>
      <c r="E99" s="436"/>
      <c r="F99" s="436"/>
      <c r="G99" s="321"/>
      <c r="H99" s="321"/>
      <c r="I99" s="321"/>
      <c r="J99" s="321"/>
      <c r="K99" s="321"/>
      <c r="L99" s="321"/>
      <c r="M99" s="321"/>
      <c r="N99" s="322"/>
      <c r="O99" s="8"/>
      <c r="R99" s="34"/>
    </row>
    <row r="100" spans="1:18" ht="25.5" customHeight="1" x14ac:dyDescent="0.35">
      <c r="A100" s="4"/>
      <c r="B100" s="26" t="s">
        <v>22</v>
      </c>
      <c r="C100" s="47"/>
      <c r="D100" s="1"/>
      <c r="E100" s="1"/>
      <c r="F100" s="1"/>
      <c r="G100" s="1"/>
      <c r="H100" s="27" t="s">
        <v>53</v>
      </c>
      <c r="I100" s="28"/>
      <c r="J100" s="1"/>
      <c r="K100" s="1"/>
      <c r="L100" s="1"/>
      <c r="M100" s="1"/>
      <c r="N100" s="29"/>
      <c r="O100" s="8"/>
    </row>
    <row r="101" spans="1:18" ht="25.5" customHeight="1" x14ac:dyDescent="0.35">
      <c r="A101" s="4"/>
      <c r="B101" s="351" t="s">
        <v>1250</v>
      </c>
      <c r="C101" s="336"/>
      <c r="D101" s="336"/>
      <c r="E101" s="336"/>
      <c r="F101" s="336"/>
      <c r="G101" s="337"/>
      <c r="H101" s="15"/>
      <c r="I101"/>
      <c r="J101"/>
      <c r="K101"/>
      <c r="L101"/>
      <c r="M101"/>
      <c r="N101" s="30"/>
      <c r="O101" s="8"/>
    </row>
    <row r="102" spans="1:18" ht="25.5" customHeight="1" x14ac:dyDescent="0.35">
      <c r="A102" s="4"/>
      <c r="B102" s="338"/>
      <c r="C102" s="336"/>
      <c r="D102" s="336"/>
      <c r="E102" s="336"/>
      <c r="F102" s="336"/>
      <c r="G102" s="337"/>
      <c r="H102" s="15"/>
      <c r="I102"/>
      <c r="J102"/>
      <c r="K102"/>
      <c r="L102"/>
      <c r="M102"/>
      <c r="N102" s="30"/>
      <c r="O102" s="8"/>
    </row>
    <row r="103" spans="1:18" ht="25.5" customHeight="1" x14ac:dyDescent="0.35">
      <c r="A103" s="4"/>
      <c r="B103" s="338"/>
      <c r="C103" s="336"/>
      <c r="D103" s="336"/>
      <c r="E103" s="336"/>
      <c r="F103" s="336"/>
      <c r="G103" s="337"/>
      <c r="H103" s="15"/>
      <c r="I103"/>
      <c r="J103"/>
      <c r="K103"/>
      <c r="L103"/>
      <c r="M103"/>
      <c r="N103" s="30"/>
      <c r="O103" s="8"/>
    </row>
    <row r="104" spans="1:18" ht="25.5" customHeight="1" x14ac:dyDescent="0.35">
      <c r="A104" s="4"/>
      <c r="B104" s="338"/>
      <c r="C104" s="336"/>
      <c r="D104" s="336"/>
      <c r="E104" s="336"/>
      <c r="F104" s="336"/>
      <c r="G104" s="337"/>
      <c r="H104" s="15"/>
      <c r="I104"/>
      <c r="J104"/>
      <c r="K104"/>
      <c r="L104"/>
      <c r="M104"/>
      <c r="N104" s="30"/>
      <c r="O104" s="8"/>
    </row>
    <row r="105" spans="1:18" ht="25.5" customHeight="1" x14ac:dyDescent="0.35">
      <c r="A105" s="4"/>
      <c r="B105" s="338"/>
      <c r="C105" s="336"/>
      <c r="D105" s="336"/>
      <c r="E105" s="336"/>
      <c r="F105" s="336"/>
      <c r="G105" s="337"/>
      <c r="H105" s="15"/>
      <c r="I105"/>
      <c r="J105"/>
      <c r="K105"/>
      <c r="L105"/>
      <c r="M105"/>
      <c r="N105" s="30"/>
      <c r="O105" s="8"/>
    </row>
    <row r="106" spans="1:18" ht="25.5" customHeight="1" x14ac:dyDescent="0.35">
      <c r="A106" s="4"/>
      <c r="B106" s="338"/>
      <c r="C106" s="336"/>
      <c r="D106" s="336"/>
      <c r="E106" s="336"/>
      <c r="F106" s="336"/>
      <c r="G106" s="337"/>
      <c r="H106" s="15"/>
      <c r="I106"/>
      <c r="J106"/>
      <c r="K106"/>
      <c r="L106"/>
      <c r="M106"/>
      <c r="N106" s="30"/>
      <c r="O106" s="8"/>
    </row>
    <row r="107" spans="1:18" ht="25.5" customHeight="1" x14ac:dyDescent="0.35">
      <c r="A107" s="4"/>
      <c r="B107" s="338"/>
      <c r="C107" s="336"/>
      <c r="D107" s="336"/>
      <c r="E107" s="336"/>
      <c r="F107" s="336"/>
      <c r="G107" s="337"/>
      <c r="H107" s="15"/>
      <c r="I107"/>
      <c r="J107"/>
      <c r="K107"/>
      <c r="L107"/>
      <c r="M107"/>
      <c r="N107" s="30"/>
      <c r="O107" s="8"/>
    </row>
    <row r="108" spans="1:18" ht="25.5" customHeight="1" x14ac:dyDescent="0.35">
      <c r="A108" s="4"/>
      <c r="B108" s="338"/>
      <c r="C108" s="336"/>
      <c r="D108" s="336"/>
      <c r="E108" s="336"/>
      <c r="F108" s="336"/>
      <c r="G108" s="337"/>
      <c r="H108" s="15"/>
      <c r="I108"/>
      <c r="J108"/>
      <c r="K108"/>
      <c r="L108"/>
      <c r="M108"/>
      <c r="N108" s="30"/>
      <c r="O108" s="8"/>
    </row>
    <row r="109" spans="1:18" ht="25.5" customHeight="1" x14ac:dyDescent="0.35">
      <c r="A109" s="4"/>
      <c r="B109" s="338"/>
      <c r="C109" s="336"/>
      <c r="D109" s="336"/>
      <c r="E109" s="336"/>
      <c r="F109" s="336"/>
      <c r="G109" s="337"/>
      <c r="H109" s="15"/>
      <c r="I109"/>
      <c r="J109"/>
      <c r="K109"/>
      <c r="L109"/>
      <c r="M109"/>
      <c r="N109" s="30"/>
      <c r="O109" s="8"/>
    </row>
    <row r="110" spans="1:18" ht="25.5" customHeight="1" x14ac:dyDescent="0.35">
      <c r="A110" s="4"/>
      <c r="B110" s="338"/>
      <c r="C110" s="336"/>
      <c r="D110" s="336"/>
      <c r="E110" s="336"/>
      <c r="F110" s="336"/>
      <c r="G110" s="337"/>
      <c r="H110" s="15"/>
      <c r="I110"/>
      <c r="J110"/>
      <c r="K110"/>
      <c r="L110"/>
      <c r="M110"/>
      <c r="N110" s="30"/>
      <c r="O110" s="8"/>
    </row>
    <row r="111" spans="1:18" ht="25.5" customHeight="1" x14ac:dyDescent="0.35">
      <c r="A111" s="4"/>
      <c r="B111" s="338"/>
      <c r="C111" s="336"/>
      <c r="D111" s="336"/>
      <c r="E111" s="336"/>
      <c r="F111" s="336"/>
      <c r="G111" s="337"/>
      <c r="H111" s="15"/>
      <c r="I111"/>
      <c r="J111"/>
      <c r="K111"/>
      <c r="L111"/>
      <c r="M111"/>
      <c r="N111" s="30"/>
      <c r="O111" s="8"/>
    </row>
    <row r="112" spans="1:18" ht="25.5" customHeight="1" x14ac:dyDescent="0.35">
      <c r="A112" s="4"/>
      <c r="B112" s="338"/>
      <c r="C112" s="336"/>
      <c r="D112" s="336"/>
      <c r="E112" s="336"/>
      <c r="F112" s="336"/>
      <c r="G112" s="337"/>
      <c r="H112" s="15"/>
      <c r="I112"/>
      <c r="J112"/>
      <c r="K112"/>
      <c r="L112"/>
      <c r="M112"/>
      <c r="N112" s="30"/>
      <c r="O112" s="8"/>
    </row>
    <row r="113" spans="1:15" ht="25.5" customHeight="1" x14ac:dyDescent="0.35">
      <c r="A113" s="4"/>
      <c r="B113" s="338"/>
      <c r="C113" s="336"/>
      <c r="D113" s="336"/>
      <c r="E113" s="336"/>
      <c r="F113" s="336"/>
      <c r="G113" s="337"/>
      <c r="H113" s="15"/>
      <c r="I113"/>
      <c r="J113"/>
      <c r="K113"/>
      <c r="L113"/>
      <c r="M113"/>
      <c r="N113" s="30"/>
      <c r="O113" s="8"/>
    </row>
    <row r="114" spans="1:15" ht="25.5" customHeight="1" thickBot="1" x14ac:dyDescent="0.4">
      <c r="A114" s="4"/>
      <c r="B114" s="352"/>
      <c r="C114" s="353"/>
      <c r="D114" s="353"/>
      <c r="E114" s="353"/>
      <c r="F114" s="353"/>
      <c r="G114" s="354"/>
      <c r="H114" s="32"/>
      <c r="I114" s="31"/>
      <c r="J114" s="31"/>
      <c r="K114" s="31"/>
      <c r="L114" s="31"/>
      <c r="M114" s="31"/>
      <c r="N114" s="33"/>
      <c r="O114" s="8"/>
    </row>
    <row r="115" spans="1:15" ht="15" thickBot="1" x14ac:dyDescent="0.4">
      <c r="A115" s="4"/>
      <c r="O115" s="8"/>
    </row>
    <row r="116" spans="1:15" ht="30.75" customHeight="1" thickBot="1" x14ac:dyDescent="0.4">
      <c r="A116" s="4"/>
      <c r="B116" s="381" t="s">
        <v>86</v>
      </c>
      <c r="C116" s="382"/>
      <c r="D116" s="382"/>
      <c r="E116" s="382"/>
      <c r="F116" s="382"/>
      <c r="G116" s="382"/>
      <c r="H116" s="382"/>
      <c r="I116" s="382"/>
      <c r="J116" s="382"/>
      <c r="K116" s="382"/>
      <c r="L116" s="382"/>
      <c r="M116" s="382"/>
      <c r="N116" s="383"/>
      <c r="O116" s="8"/>
    </row>
    <row r="117" spans="1:15" ht="20.25" customHeight="1" thickBot="1" x14ac:dyDescent="0.4">
      <c r="A117" s="4"/>
      <c r="B117" s="339" t="s">
        <v>44</v>
      </c>
      <c r="C117" s="341" t="s">
        <v>166</v>
      </c>
      <c r="D117" s="342"/>
      <c r="E117" s="342"/>
      <c r="F117" s="342"/>
      <c r="G117" s="342"/>
      <c r="H117" s="342"/>
      <c r="I117" s="342"/>
      <c r="J117" s="342"/>
      <c r="K117" s="442" t="s">
        <v>108</v>
      </c>
      <c r="L117" s="443"/>
      <c r="M117" s="443"/>
      <c r="N117" s="444"/>
      <c r="O117" s="8"/>
    </row>
    <row r="118" spans="1:15" ht="36" customHeight="1" x14ac:dyDescent="0.35">
      <c r="A118" s="4"/>
      <c r="B118" s="340"/>
      <c r="C118" s="294" t="s">
        <v>163</v>
      </c>
      <c r="D118" s="307"/>
      <c r="E118" s="307" t="s">
        <v>164</v>
      </c>
      <c r="F118" s="307"/>
      <c r="G118" s="307" t="s">
        <v>165</v>
      </c>
      <c r="H118" s="307"/>
      <c r="I118" s="307" t="s">
        <v>167</v>
      </c>
      <c r="J118" s="308"/>
      <c r="K118" s="20" t="s">
        <v>105</v>
      </c>
      <c r="L118" s="17" t="s">
        <v>106</v>
      </c>
      <c r="M118" s="17" t="s">
        <v>107</v>
      </c>
      <c r="N118" s="21" t="s">
        <v>167</v>
      </c>
      <c r="O118" s="8"/>
    </row>
    <row r="119" spans="1:15" s="52" customFormat="1" ht="30.75" customHeight="1" x14ac:dyDescent="0.35">
      <c r="A119" s="50"/>
      <c r="B119" s="157" t="s">
        <v>3</v>
      </c>
      <c r="C119" s="327">
        <v>0</v>
      </c>
      <c r="D119" s="328"/>
      <c r="E119" s="327">
        <v>0</v>
      </c>
      <c r="F119" s="328"/>
      <c r="G119" s="343">
        <f>+C119-E119</f>
        <v>0</v>
      </c>
      <c r="H119" s="344"/>
      <c r="I119" s="323">
        <f>+IFERROR(E119/C119,0)</f>
        <v>0</v>
      </c>
      <c r="J119" s="324"/>
      <c r="K119" s="168">
        <v>0</v>
      </c>
      <c r="L119" s="168">
        <v>0</v>
      </c>
      <c r="M119" s="126">
        <f t="shared" ref="M119:M124" si="11">+K119-L119</f>
        <v>0</v>
      </c>
      <c r="N119" s="69">
        <f>+IFERROR(L119/K119,0)</f>
        <v>0</v>
      </c>
      <c r="O119" s="51"/>
    </row>
    <row r="120" spans="1:15" s="52" customFormat="1" ht="30.75" customHeight="1" x14ac:dyDescent="0.35">
      <c r="A120" s="50"/>
      <c r="B120" s="157" t="s">
        <v>46</v>
      </c>
      <c r="C120" s="327">
        <v>0</v>
      </c>
      <c r="D120" s="328"/>
      <c r="E120" s="327">
        <v>0</v>
      </c>
      <c r="F120" s="328"/>
      <c r="G120" s="343">
        <f>+C120-E120</f>
        <v>0</v>
      </c>
      <c r="H120" s="344"/>
      <c r="I120" s="323">
        <f t="shared" ref="I120:I128" si="12">+IFERROR(E120/C120,0)</f>
        <v>0</v>
      </c>
      <c r="J120" s="324"/>
      <c r="K120" s="168">
        <v>0</v>
      </c>
      <c r="L120" s="169">
        <v>0</v>
      </c>
      <c r="M120" s="126">
        <f t="shared" si="11"/>
        <v>0</v>
      </c>
      <c r="N120" s="69">
        <f t="shared" ref="N120:N127" si="13">+IFERROR(L120/K120,0)</f>
        <v>0</v>
      </c>
      <c r="O120" s="51"/>
    </row>
    <row r="121" spans="1:15" s="52" customFormat="1" ht="30.75" customHeight="1" x14ac:dyDescent="0.35">
      <c r="A121" s="50"/>
      <c r="B121" s="157" t="s">
        <v>47</v>
      </c>
      <c r="C121" s="327">
        <v>0</v>
      </c>
      <c r="D121" s="328"/>
      <c r="E121" s="327">
        <v>0</v>
      </c>
      <c r="F121" s="328"/>
      <c r="G121" s="343">
        <f t="shared" ref="G121:G127" si="14">+C121-E121</f>
        <v>0</v>
      </c>
      <c r="H121" s="344"/>
      <c r="I121" s="323">
        <f t="shared" si="12"/>
        <v>0</v>
      </c>
      <c r="J121" s="324"/>
      <c r="K121" s="168">
        <v>0</v>
      </c>
      <c r="L121" s="169">
        <v>0</v>
      </c>
      <c r="M121" s="126">
        <f t="shared" si="11"/>
        <v>0</v>
      </c>
      <c r="N121" s="69">
        <f t="shared" si="13"/>
        <v>0</v>
      </c>
      <c r="O121" s="51"/>
    </row>
    <row r="122" spans="1:15" s="52" customFormat="1" ht="30.75" customHeight="1" x14ac:dyDescent="0.35">
      <c r="A122" s="50"/>
      <c r="B122" s="157" t="s">
        <v>48</v>
      </c>
      <c r="C122" s="327">
        <v>0</v>
      </c>
      <c r="D122" s="328"/>
      <c r="E122" s="327">
        <v>0</v>
      </c>
      <c r="F122" s="328"/>
      <c r="G122" s="343">
        <f t="shared" si="14"/>
        <v>0</v>
      </c>
      <c r="H122" s="344"/>
      <c r="I122" s="323">
        <f t="shared" si="12"/>
        <v>0</v>
      </c>
      <c r="J122" s="324"/>
      <c r="K122" s="168">
        <v>0</v>
      </c>
      <c r="L122" s="169">
        <v>0</v>
      </c>
      <c r="M122" s="126">
        <f t="shared" si="11"/>
        <v>0</v>
      </c>
      <c r="N122" s="69">
        <f t="shared" si="13"/>
        <v>0</v>
      </c>
      <c r="O122" s="51"/>
    </row>
    <row r="123" spans="1:15" s="52" customFormat="1" ht="30.75" customHeight="1" x14ac:dyDescent="0.35">
      <c r="A123" s="50"/>
      <c r="B123" s="157" t="s">
        <v>4</v>
      </c>
      <c r="C123" s="327">
        <f>24*365</f>
        <v>8760</v>
      </c>
      <c r="D123" s="328"/>
      <c r="E123" s="327">
        <v>8760</v>
      </c>
      <c r="F123" s="328"/>
      <c r="G123" s="343">
        <f t="shared" si="14"/>
        <v>0</v>
      </c>
      <c r="H123" s="344"/>
      <c r="I123" s="323">
        <f t="shared" si="12"/>
        <v>1</v>
      </c>
      <c r="J123" s="324"/>
      <c r="K123" s="168">
        <v>529736</v>
      </c>
      <c r="L123" s="169">
        <v>529689</v>
      </c>
      <c r="M123" s="126">
        <f t="shared" si="11"/>
        <v>47</v>
      </c>
      <c r="N123" s="69">
        <f t="shared" si="13"/>
        <v>0.99991127656039991</v>
      </c>
      <c r="O123" s="51"/>
    </row>
    <row r="124" spans="1:15" s="52" customFormat="1" ht="30.75" customHeight="1" x14ac:dyDescent="0.35">
      <c r="A124" s="50"/>
      <c r="B124" s="157" t="s">
        <v>49</v>
      </c>
      <c r="C124" s="327">
        <v>0</v>
      </c>
      <c r="D124" s="328"/>
      <c r="E124" s="327">
        <v>0</v>
      </c>
      <c r="F124" s="328"/>
      <c r="G124" s="343">
        <f t="shared" si="14"/>
        <v>0</v>
      </c>
      <c r="H124" s="344"/>
      <c r="I124" s="323">
        <f t="shared" si="12"/>
        <v>0</v>
      </c>
      <c r="J124" s="324"/>
      <c r="K124" s="168">
        <v>0</v>
      </c>
      <c r="L124" s="169">
        <v>0</v>
      </c>
      <c r="M124" s="126">
        <f t="shared" si="11"/>
        <v>0</v>
      </c>
      <c r="N124" s="69">
        <f t="shared" si="13"/>
        <v>0</v>
      </c>
      <c r="O124" s="51"/>
    </row>
    <row r="125" spans="1:15" s="52" customFormat="1" ht="30.75" customHeight="1" x14ac:dyDescent="0.35">
      <c r="A125" s="50"/>
      <c r="B125" s="157" t="s">
        <v>45</v>
      </c>
      <c r="C125" s="327">
        <v>0</v>
      </c>
      <c r="D125" s="328"/>
      <c r="E125" s="327">
        <v>0</v>
      </c>
      <c r="F125" s="328"/>
      <c r="G125" s="343">
        <f t="shared" si="14"/>
        <v>0</v>
      </c>
      <c r="H125" s="344"/>
      <c r="I125" s="323">
        <f t="shared" si="12"/>
        <v>0</v>
      </c>
      <c r="J125" s="324"/>
      <c r="K125" s="168">
        <v>0</v>
      </c>
      <c r="L125" s="169">
        <v>0</v>
      </c>
      <c r="M125" s="126">
        <f>+K125-L125</f>
        <v>0</v>
      </c>
      <c r="N125" s="69">
        <f t="shared" si="13"/>
        <v>0</v>
      </c>
      <c r="O125" s="51"/>
    </row>
    <row r="126" spans="1:15" s="52" customFormat="1" ht="30.75" customHeight="1" x14ac:dyDescent="0.35">
      <c r="A126" s="50"/>
      <c r="B126" s="157" t="s">
        <v>50</v>
      </c>
      <c r="C126" s="327">
        <f>24*365</f>
        <v>8760</v>
      </c>
      <c r="D126" s="328"/>
      <c r="E126" s="327">
        <v>8750</v>
      </c>
      <c r="F126" s="328"/>
      <c r="G126" s="343">
        <f t="shared" si="14"/>
        <v>10</v>
      </c>
      <c r="H126" s="344"/>
      <c r="I126" s="323">
        <f t="shared" si="12"/>
        <v>0.99885844748858443</v>
      </c>
      <c r="J126" s="324"/>
      <c r="K126" s="168">
        <v>21980</v>
      </c>
      <c r="L126" s="169">
        <v>21890</v>
      </c>
      <c r="M126" s="126">
        <f>+K126-L126</f>
        <v>90</v>
      </c>
      <c r="N126" s="69">
        <f t="shared" si="13"/>
        <v>0.99590536851683353</v>
      </c>
      <c r="O126" s="51"/>
    </row>
    <row r="127" spans="1:15" s="52" customFormat="1" ht="30.75" customHeight="1" x14ac:dyDescent="0.35">
      <c r="A127" s="50"/>
      <c r="B127" s="157" t="s">
        <v>8</v>
      </c>
      <c r="C127" s="327">
        <v>0</v>
      </c>
      <c r="D127" s="328"/>
      <c r="E127" s="327">
        <v>0</v>
      </c>
      <c r="F127" s="328"/>
      <c r="G127" s="343">
        <f t="shared" si="14"/>
        <v>0</v>
      </c>
      <c r="H127" s="344"/>
      <c r="I127" s="323">
        <f t="shared" si="12"/>
        <v>0</v>
      </c>
      <c r="J127" s="324"/>
      <c r="K127" s="168">
        <v>0</v>
      </c>
      <c r="L127" s="169">
        <v>0</v>
      </c>
      <c r="M127" s="126">
        <f>+K127-L127</f>
        <v>0</v>
      </c>
      <c r="N127" s="69">
        <f t="shared" si="13"/>
        <v>0</v>
      </c>
      <c r="O127" s="51"/>
    </row>
    <row r="128" spans="1:15" s="52" customFormat="1" ht="30.75" customHeight="1" thickBot="1" x14ac:dyDescent="0.4">
      <c r="A128" s="50"/>
      <c r="B128" s="22" t="s">
        <v>1</v>
      </c>
      <c r="C128" s="355">
        <f>+SUM(C119:D127)</f>
        <v>17520</v>
      </c>
      <c r="D128" s="356"/>
      <c r="E128" s="349">
        <f>+SUM(E119:F127)</f>
        <v>17510</v>
      </c>
      <c r="F128" s="350"/>
      <c r="G128" s="349">
        <f>+SUM(G119:H127)</f>
        <v>10</v>
      </c>
      <c r="H128" s="350"/>
      <c r="I128" s="325">
        <f t="shared" si="12"/>
        <v>0.99942922374429222</v>
      </c>
      <c r="J128" s="326"/>
      <c r="K128" s="127">
        <f>+SUM(K119:K127)</f>
        <v>551716</v>
      </c>
      <c r="L128" s="128">
        <f>+SUM(L119:L127)</f>
        <v>551579</v>
      </c>
      <c r="M128" s="128">
        <f>+SUM(M124:M127)</f>
        <v>90</v>
      </c>
      <c r="N128" s="48">
        <f t="shared" ref="N128" si="15">+IFERROR(L128/K128,0)</f>
        <v>0.99975168383733659</v>
      </c>
      <c r="O128" s="51"/>
    </row>
    <row r="129" spans="1:15" ht="25.5" customHeight="1" x14ac:dyDescent="0.35">
      <c r="A129" s="4"/>
      <c r="B129" s="26" t="s">
        <v>22</v>
      </c>
      <c r="C129" s="1"/>
      <c r="D129" s="1"/>
      <c r="E129" s="1"/>
      <c r="F129" s="1"/>
      <c r="G129" s="28"/>
      <c r="H129" s="27" t="s">
        <v>53</v>
      </c>
      <c r="I129" s="28"/>
      <c r="J129" s="43"/>
      <c r="K129"/>
      <c r="L129"/>
      <c r="M129"/>
      <c r="N129" s="30"/>
      <c r="O129" s="8"/>
    </row>
    <row r="130" spans="1:15" ht="25.5" customHeight="1" x14ac:dyDescent="0.35">
      <c r="A130" s="4"/>
      <c r="B130" s="335" t="s">
        <v>1251</v>
      </c>
      <c r="C130" s="336"/>
      <c r="D130" s="336"/>
      <c r="E130" s="336"/>
      <c r="F130" s="336"/>
      <c r="G130" s="337"/>
      <c r="H130" s="15"/>
      <c r="I130" s="18"/>
      <c r="J130"/>
      <c r="K130"/>
      <c r="L130"/>
      <c r="M130"/>
      <c r="N130" s="30"/>
      <c r="O130" s="8"/>
    </row>
    <row r="131" spans="1:15" ht="25.5" customHeight="1" x14ac:dyDescent="0.35">
      <c r="A131" s="4"/>
      <c r="B131" s="338"/>
      <c r="C131" s="336"/>
      <c r="D131" s="336"/>
      <c r="E131" s="336"/>
      <c r="F131" s="336"/>
      <c r="G131" s="337"/>
      <c r="H131" s="15"/>
      <c r="I131" s="18"/>
      <c r="J131"/>
      <c r="K131"/>
      <c r="L131"/>
      <c r="M131"/>
      <c r="N131" s="30"/>
      <c r="O131" s="8"/>
    </row>
    <row r="132" spans="1:15" ht="25.5" customHeight="1" x14ac:dyDescent="0.35">
      <c r="A132" s="4"/>
      <c r="B132" s="338"/>
      <c r="C132" s="336"/>
      <c r="D132" s="336"/>
      <c r="E132" s="336"/>
      <c r="F132" s="336"/>
      <c r="G132" s="337"/>
      <c r="H132" s="15"/>
      <c r="I132" s="18"/>
      <c r="J132"/>
      <c r="K132"/>
      <c r="L132"/>
      <c r="M132"/>
      <c r="N132" s="30"/>
      <c r="O132" s="8"/>
    </row>
    <row r="133" spans="1:15" ht="25.5" customHeight="1" x14ac:dyDescent="0.35">
      <c r="A133" s="4"/>
      <c r="B133" s="338"/>
      <c r="C133" s="336"/>
      <c r="D133" s="336"/>
      <c r="E133" s="336"/>
      <c r="F133" s="336"/>
      <c r="G133" s="337"/>
      <c r="H133" s="15"/>
      <c r="I133" s="18"/>
      <c r="J133"/>
      <c r="K133"/>
      <c r="L133"/>
      <c r="M133"/>
      <c r="N133" s="30"/>
      <c r="O133" s="8"/>
    </row>
    <row r="134" spans="1:15" ht="25.5" customHeight="1" x14ac:dyDescent="0.35">
      <c r="A134" s="4"/>
      <c r="B134" s="338"/>
      <c r="C134" s="336"/>
      <c r="D134" s="336"/>
      <c r="E134" s="336"/>
      <c r="F134" s="336"/>
      <c r="G134" s="337"/>
      <c r="H134" s="15"/>
      <c r="I134" s="18"/>
      <c r="J134"/>
      <c r="K134"/>
      <c r="L134"/>
      <c r="M134"/>
      <c r="N134" s="30"/>
      <c r="O134" s="8"/>
    </row>
    <row r="135" spans="1:15" ht="25.5" customHeight="1" x14ac:dyDescent="0.35">
      <c r="A135" s="4"/>
      <c r="B135" s="338"/>
      <c r="C135" s="336"/>
      <c r="D135" s="336"/>
      <c r="E135" s="336"/>
      <c r="F135" s="336"/>
      <c r="G135" s="337"/>
      <c r="H135" s="15"/>
      <c r="I135" s="18"/>
      <c r="J135"/>
      <c r="K135"/>
      <c r="L135"/>
      <c r="M135"/>
      <c r="N135" s="30"/>
      <c r="O135" s="8"/>
    </row>
    <row r="136" spans="1:15" ht="25.5" customHeight="1" x14ac:dyDescent="0.35">
      <c r="A136" s="4"/>
      <c r="B136" s="338"/>
      <c r="C136" s="336"/>
      <c r="D136" s="336"/>
      <c r="E136" s="336"/>
      <c r="F136" s="336"/>
      <c r="G136" s="337"/>
      <c r="H136" s="15"/>
      <c r="I136" s="18"/>
      <c r="J136"/>
      <c r="K136"/>
      <c r="L136"/>
      <c r="M136"/>
      <c r="N136" s="30"/>
      <c r="O136" s="8"/>
    </row>
    <row r="137" spans="1:15" ht="25.5" customHeight="1" x14ac:dyDescent="0.35">
      <c r="A137" s="4"/>
      <c r="B137" s="338"/>
      <c r="C137" s="336"/>
      <c r="D137" s="336"/>
      <c r="E137" s="336"/>
      <c r="F137" s="336"/>
      <c r="G137" s="337"/>
      <c r="H137" s="15"/>
      <c r="I137" s="18"/>
      <c r="J137"/>
      <c r="K137"/>
      <c r="L137"/>
      <c r="M137"/>
      <c r="N137" s="30"/>
      <c r="O137" s="8"/>
    </row>
    <row r="138" spans="1:15" ht="25.5" customHeight="1" x14ac:dyDescent="0.35">
      <c r="A138" s="4"/>
      <c r="B138" s="338"/>
      <c r="C138" s="336"/>
      <c r="D138" s="336"/>
      <c r="E138" s="336"/>
      <c r="F138" s="336"/>
      <c r="G138" s="337"/>
      <c r="H138" s="15"/>
      <c r="I138" s="18"/>
      <c r="J138"/>
      <c r="K138"/>
      <c r="L138"/>
      <c r="M138"/>
      <c r="N138" s="30"/>
      <c r="O138" s="8"/>
    </row>
    <row r="139" spans="1:15" ht="25.5" customHeight="1" x14ac:dyDescent="0.35">
      <c r="A139" s="4"/>
      <c r="B139" s="338"/>
      <c r="C139" s="336"/>
      <c r="D139" s="336"/>
      <c r="E139" s="336"/>
      <c r="F139" s="336"/>
      <c r="G139" s="337"/>
      <c r="H139" s="15"/>
      <c r="I139"/>
      <c r="J139"/>
      <c r="K139"/>
      <c r="L139"/>
      <c r="M139"/>
      <c r="N139" s="30"/>
      <c r="O139" s="8"/>
    </row>
    <row r="140" spans="1:15" ht="25.5" customHeight="1" x14ac:dyDescent="0.35">
      <c r="A140" s="4"/>
      <c r="B140" s="256"/>
      <c r="C140" s="257"/>
      <c r="D140" s="257"/>
      <c r="E140" s="257"/>
      <c r="F140" s="257"/>
      <c r="G140" s="258"/>
      <c r="H140" s="15"/>
      <c r="I140"/>
      <c r="J140"/>
      <c r="K140"/>
      <c r="L140"/>
      <c r="M140"/>
      <c r="N140" s="30"/>
      <c r="O140" s="8"/>
    </row>
    <row r="141" spans="1:15" ht="25.5" customHeight="1" x14ac:dyDescent="0.35">
      <c r="A141" s="4"/>
      <c r="B141" s="256"/>
      <c r="C141" s="257"/>
      <c r="D141" s="257"/>
      <c r="E141" s="257"/>
      <c r="F141" s="257"/>
      <c r="G141" s="258"/>
      <c r="H141" s="15"/>
      <c r="I141"/>
      <c r="J141"/>
      <c r="K141"/>
      <c r="L141"/>
      <c r="M141"/>
      <c r="N141" s="30"/>
      <c r="O141" s="8"/>
    </row>
    <row r="142" spans="1:15" ht="25.5" customHeight="1" x14ac:dyDescent="0.35">
      <c r="A142" s="4"/>
      <c r="B142" s="256"/>
      <c r="C142" s="257"/>
      <c r="D142" s="257"/>
      <c r="E142" s="257"/>
      <c r="F142" s="257"/>
      <c r="G142" s="258"/>
      <c r="H142" s="15"/>
      <c r="I142"/>
      <c r="J142"/>
      <c r="K142"/>
      <c r="L142"/>
      <c r="M142"/>
      <c r="N142" s="30"/>
      <c r="O142" s="8"/>
    </row>
    <row r="143" spans="1:15" ht="25.5" customHeight="1" thickBot="1" x14ac:dyDescent="0.4">
      <c r="A143" s="4"/>
      <c r="B143" s="259"/>
      <c r="C143" s="260"/>
      <c r="D143" s="260"/>
      <c r="E143" s="260"/>
      <c r="F143" s="260"/>
      <c r="G143" s="261"/>
      <c r="H143" s="32"/>
      <c r="I143" s="31"/>
      <c r="J143" s="31"/>
      <c r="K143" s="31"/>
      <c r="L143" s="31"/>
      <c r="M143" s="31"/>
      <c r="N143" s="33"/>
      <c r="O143" s="8"/>
    </row>
    <row r="144" spans="1:15" x14ac:dyDescent="0.35">
      <c r="A144" s="4"/>
      <c r="O144" s="8"/>
    </row>
    <row r="145" spans="1:18" ht="15" thickBot="1" x14ac:dyDescent="0.4">
      <c r="A145" s="4"/>
      <c r="O145" s="8"/>
    </row>
    <row r="146" spans="1:18" ht="30.75" customHeight="1" thickBot="1" x14ac:dyDescent="0.4">
      <c r="A146" s="4"/>
      <c r="B146" s="290" t="s">
        <v>87</v>
      </c>
      <c r="C146" s="291"/>
      <c r="D146" s="291"/>
      <c r="E146" s="291"/>
      <c r="F146" s="291"/>
      <c r="G146" s="291"/>
      <c r="H146" s="291"/>
      <c r="I146" s="291"/>
      <c r="J146" s="291"/>
      <c r="K146" s="291"/>
      <c r="L146" s="291"/>
      <c r="M146" s="291"/>
      <c r="N146" s="292"/>
      <c r="O146" s="8"/>
    </row>
    <row r="147" spans="1:18" ht="30.75" customHeight="1" x14ac:dyDescent="0.35">
      <c r="A147" s="4"/>
      <c r="B147" s="39" t="s">
        <v>6</v>
      </c>
      <c r="C147" s="307" t="s">
        <v>54</v>
      </c>
      <c r="D147" s="307"/>
      <c r="E147" s="38" t="s">
        <v>55</v>
      </c>
      <c r="F147" s="38" t="s">
        <v>88</v>
      </c>
      <c r="G147" s="309" t="s">
        <v>56</v>
      </c>
      <c r="H147" s="310" t="s">
        <v>56</v>
      </c>
      <c r="I147" s="309" t="s">
        <v>57</v>
      </c>
      <c r="J147" s="310"/>
      <c r="K147" s="309" t="s">
        <v>58</v>
      </c>
      <c r="L147" s="310"/>
      <c r="M147" s="307" t="s">
        <v>62</v>
      </c>
      <c r="N147" s="308"/>
      <c r="O147" s="8"/>
    </row>
    <row r="148" spans="1:18" ht="30.75" customHeight="1" x14ac:dyDescent="0.5">
      <c r="A148" s="4"/>
      <c r="B148" s="35" t="s">
        <v>59</v>
      </c>
      <c r="C148" s="329">
        <v>43739</v>
      </c>
      <c r="D148" s="330"/>
      <c r="E148" s="158">
        <v>1431</v>
      </c>
      <c r="F148" s="159">
        <v>43</v>
      </c>
      <c r="G148" s="331">
        <v>43</v>
      </c>
      <c r="H148" s="332"/>
      <c r="I148" s="271">
        <v>0</v>
      </c>
      <c r="J148" s="272"/>
      <c r="K148" s="312">
        <v>1</v>
      </c>
      <c r="L148" s="313"/>
      <c r="M148" s="316" t="s">
        <v>254</v>
      </c>
      <c r="N148" s="317"/>
      <c r="O148" s="8"/>
    </row>
    <row r="149" spans="1:18" ht="30.75" customHeight="1" x14ac:dyDescent="0.5">
      <c r="A149" s="4"/>
      <c r="B149" s="35" t="s">
        <v>60</v>
      </c>
      <c r="C149" s="329"/>
      <c r="D149" s="330"/>
      <c r="E149" s="158"/>
      <c r="F149" s="159"/>
      <c r="G149" s="333"/>
      <c r="H149" s="334"/>
      <c r="I149" s="271"/>
      <c r="J149" s="272"/>
      <c r="K149" s="312"/>
      <c r="L149" s="313"/>
      <c r="M149" s="316"/>
      <c r="N149" s="317"/>
      <c r="O149" s="8"/>
    </row>
    <row r="150" spans="1:18" ht="30.75" customHeight="1" thickBot="1" x14ac:dyDescent="0.4">
      <c r="A150" s="4"/>
      <c r="B150" s="36" t="s">
        <v>61</v>
      </c>
      <c r="C150" s="271"/>
      <c r="D150" s="272"/>
      <c r="E150" s="135"/>
      <c r="F150" s="107"/>
      <c r="G150" s="305"/>
      <c r="H150" s="306"/>
      <c r="I150" s="305"/>
      <c r="J150" s="306"/>
      <c r="K150" s="314"/>
      <c r="L150" s="315"/>
      <c r="M150" s="318"/>
      <c r="N150" s="319"/>
      <c r="O150" s="8"/>
    </row>
    <row r="151" spans="1:18" ht="27.75" customHeight="1" thickBot="1" x14ac:dyDescent="0.4">
      <c r="A151" s="4"/>
      <c r="B151" s="320" t="s">
        <v>162</v>
      </c>
      <c r="C151" s="321"/>
      <c r="D151" s="321"/>
      <c r="E151" s="321"/>
      <c r="F151" s="321"/>
      <c r="G151" s="321"/>
      <c r="H151" s="321"/>
      <c r="I151" s="321"/>
      <c r="J151" s="321"/>
      <c r="K151" s="321"/>
      <c r="L151" s="321"/>
      <c r="M151" s="321"/>
      <c r="N151" s="322"/>
      <c r="O151" s="8"/>
      <c r="R151" s="34"/>
    </row>
    <row r="152" spans="1:18" ht="25.5" customHeight="1" x14ac:dyDescent="0.35">
      <c r="A152" s="4"/>
      <c r="B152" s="26" t="s">
        <v>22</v>
      </c>
      <c r="C152" s="1"/>
      <c r="D152" s="1"/>
      <c r="E152" s="1"/>
      <c r="F152" s="1"/>
      <c r="G152" s="28"/>
      <c r="H152" s="28"/>
      <c r="I152" s="28"/>
      <c r="J152" s="1"/>
      <c r="K152" s="1"/>
      <c r="L152" s="1"/>
      <c r="M152" s="1"/>
      <c r="N152" s="29"/>
      <c r="O152" s="8"/>
    </row>
    <row r="153" spans="1:18" ht="25.5" customHeight="1" x14ac:dyDescent="0.35">
      <c r="A153" s="4"/>
      <c r="B153" s="452" t="s">
        <v>1238</v>
      </c>
      <c r="C153" s="453"/>
      <c r="D153" s="453"/>
      <c r="E153" s="453"/>
      <c r="F153" s="453"/>
      <c r="G153" s="453"/>
      <c r="H153" s="453"/>
      <c r="I153" s="453"/>
      <c r="J153" s="453"/>
      <c r="K153" s="453"/>
      <c r="L153" s="453"/>
      <c r="M153" s="453"/>
      <c r="N153" s="454"/>
      <c r="O153" s="8"/>
    </row>
    <row r="154" spans="1:18" ht="25.5" customHeight="1" x14ac:dyDescent="0.35">
      <c r="A154" s="4"/>
      <c r="B154" s="455"/>
      <c r="C154" s="453"/>
      <c r="D154" s="453"/>
      <c r="E154" s="453"/>
      <c r="F154" s="453"/>
      <c r="G154" s="453"/>
      <c r="H154" s="453"/>
      <c r="I154" s="453"/>
      <c r="J154" s="453"/>
      <c r="K154" s="453"/>
      <c r="L154" s="453"/>
      <c r="M154" s="453"/>
      <c r="N154" s="454"/>
      <c r="O154" s="8"/>
    </row>
    <row r="155" spans="1:18" ht="25.5" customHeight="1" x14ac:dyDescent="0.35">
      <c r="A155" s="4"/>
      <c r="B155" s="455"/>
      <c r="C155" s="453"/>
      <c r="D155" s="453"/>
      <c r="E155" s="453"/>
      <c r="F155" s="453"/>
      <c r="G155" s="453"/>
      <c r="H155" s="453"/>
      <c r="I155" s="453"/>
      <c r="J155" s="453"/>
      <c r="K155" s="453"/>
      <c r="L155" s="453"/>
      <c r="M155" s="453"/>
      <c r="N155" s="454"/>
      <c r="O155" s="8"/>
    </row>
    <row r="156" spans="1:18" ht="25.5" customHeight="1" x14ac:dyDescent="0.35">
      <c r="A156" s="4"/>
      <c r="B156" s="455"/>
      <c r="C156" s="453"/>
      <c r="D156" s="453"/>
      <c r="E156" s="453"/>
      <c r="F156" s="453"/>
      <c r="G156" s="453"/>
      <c r="H156" s="453"/>
      <c r="I156" s="453"/>
      <c r="J156" s="453"/>
      <c r="K156" s="453"/>
      <c r="L156" s="453"/>
      <c r="M156" s="453"/>
      <c r="N156" s="454"/>
      <c r="O156" s="8"/>
    </row>
    <row r="157" spans="1:18" ht="25.5" customHeight="1" x14ac:dyDescent="0.35">
      <c r="A157" s="4"/>
      <c r="B157" s="455"/>
      <c r="C157" s="453"/>
      <c r="D157" s="453"/>
      <c r="E157" s="453"/>
      <c r="F157" s="453"/>
      <c r="G157" s="453"/>
      <c r="H157" s="453"/>
      <c r="I157" s="453"/>
      <c r="J157" s="453"/>
      <c r="K157" s="453"/>
      <c r="L157" s="453"/>
      <c r="M157" s="453"/>
      <c r="N157" s="454"/>
      <c r="O157" s="8"/>
    </row>
    <row r="158" spans="1:18" ht="25.5" customHeight="1" x14ac:dyDescent="0.35">
      <c r="A158" s="4"/>
      <c r="B158" s="455"/>
      <c r="C158" s="453"/>
      <c r="D158" s="453"/>
      <c r="E158" s="453"/>
      <c r="F158" s="453"/>
      <c r="G158" s="453"/>
      <c r="H158" s="453"/>
      <c r="I158" s="453"/>
      <c r="J158" s="453"/>
      <c r="K158" s="453"/>
      <c r="L158" s="453"/>
      <c r="M158" s="453"/>
      <c r="N158" s="454"/>
      <c r="O158" s="8"/>
    </row>
    <row r="159" spans="1:18" ht="25.5" customHeight="1" x14ac:dyDescent="0.35">
      <c r="A159" s="4"/>
      <c r="B159" s="455"/>
      <c r="C159" s="453"/>
      <c r="D159" s="453"/>
      <c r="E159" s="453"/>
      <c r="F159" s="453"/>
      <c r="G159" s="453"/>
      <c r="H159" s="453"/>
      <c r="I159" s="453"/>
      <c r="J159" s="453"/>
      <c r="K159" s="453"/>
      <c r="L159" s="453"/>
      <c r="M159" s="453"/>
      <c r="N159" s="454"/>
      <c r="O159" s="8"/>
    </row>
    <row r="160" spans="1:18" ht="25.5" customHeight="1" x14ac:dyDescent="0.35">
      <c r="A160" s="4"/>
      <c r="B160" s="455"/>
      <c r="C160" s="453"/>
      <c r="D160" s="453"/>
      <c r="E160" s="453"/>
      <c r="F160" s="453"/>
      <c r="G160" s="453"/>
      <c r="H160" s="453"/>
      <c r="I160" s="453"/>
      <c r="J160" s="453"/>
      <c r="K160" s="453"/>
      <c r="L160" s="453"/>
      <c r="M160" s="453"/>
      <c r="N160" s="454"/>
      <c r="O160" s="8"/>
    </row>
    <row r="161" spans="1:15" ht="25.5" customHeight="1" x14ac:dyDescent="0.35">
      <c r="A161" s="4"/>
      <c r="B161" s="455"/>
      <c r="C161" s="453"/>
      <c r="D161" s="453"/>
      <c r="E161" s="453"/>
      <c r="F161" s="453"/>
      <c r="G161" s="453"/>
      <c r="H161" s="453"/>
      <c r="I161" s="453"/>
      <c r="J161" s="453"/>
      <c r="K161" s="453"/>
      <c r="L161" s="453"/>
      <c r="M161" s="453"/>
      <c r="N161" s="454"/>
      <c r="O161" s="8"/>
    </row>
    <row r="162" spans="1:15" ht="25.5" customHeight="1" x14ac:dyDescent="0.35">
      <c r="A162" s="4"/>
      <c r="B162" s="455"/>
      <c r="C162" s="453"/>
      <c r="D162" s="453"/>
      <c r="E162" s="453"/>
      <c r="F162" s="453"/>
      <c r="G162" s="453"/>
      <c r="H162" s="453"/>
      <c r="I162" s="453"/>
      <c r="J162" s="453"/>
      <c r="K162" s="453"/>
      <c r="L162" s="453"/>
      <c r="M162" s="453"/>
      <c r="N162" s="454"/>
      <c r="O162" s="8"/>
    </row>
    <row r="163" spans="1:15" ht="25.5" customHeight="1" x14ac:dyDescent="0.35">
      <c r="A163" s="4"/>
      <c r="B163" s="455"/>
      <c r="C163" s="453"/>
      <c r="D163" s="453"/>
      <c r="E163" s="453"/>
      <c r="F163" s="453"/>
      <c r="G163" s="453"/>
      <c r="H163" s="453"/>
      <c r="I163" s="453"/>
      <c r="J163" s="453"/>
      <c r="K163" s="453"/>
      <c r="L163" s="453"/>
      <c r="M163" s="453"/>
      <c r="N163" s="454"/>
      <c r="O163" s="8"/>
    </row>
    <row r="164" spans="1:15" ht="25.5" customHeight="1" x14ac:dyDescent="0.35">
      <c r="A164" s="4"/>
      <c r="B164" s="455"/>
      <c r="C164" s="453"/>
      <c r="D164" s="453"/>
      <c r="E164" s="453"/>
      <c r="F164" s="453"/>
      <c r="G164" s="453"/>
      <c r="H164" s="453"/>
      <c r="I164" s="453"/>
      <c r="J164" s="453"/>
      <c r="K164" s="453"/>
      <c r="L164" s="453"/>
      <c r="M164" s="453"/>
      <c r="N164" s="454"/>
      <c r="O164" s="8"/>
    </row>
    <row r="165" spans="1:15" ht="25.5" customHeight="1" x14ac:dyDescent="0.35">
      <c r="A165" s="4"/>
      <c r="B165" s="455"/>
      <c r="C165" s="453"/>
      <c r="D165" s="453"/>
      <c r="E165" s="453"/>
      <c r="F165" s="453"/>
      <c r="G165" s="453"/>
      <c r="H165" s="453"/>
      <c r="I165" s="453"/>
      <c r="J165" s="453"/>
      <c r="K165" s="453"/>
      <c r="L165" s="453"/>
      <c r="M165" s="453"/>
      <c r="N165" s="454"/>
      <c r="O165" s="8"/>
    </row>
    <row r="166" spans="1:15" ht="25.5" customHeight="1" x14ac:dyDescent="0.35">
      <c r="A166" s="4"/>
      <c r="B166" s="455"/>
      <c r="C166" s="453"/>
      <c r="D166" s="453"/>
      <c r="E166" s="453"/>
      <c r="F166" s="453"/>
      <c r="G166" s="453"/>
      <c r="H166" s="453"/>
      <c r="I166" s="453"/>
      <c r="J166" s="453"/>
      <c r="K166" s="453"/>
      <c r="L166" s="453"/>
      <c r="M166" s="453"/>
      <c r="N166" s="454"/>
      <c r="O166" s="8"/>
    </row>
    <row r="167" spans="1:15" ht="25.5" customHeight="1" thickBot="1" x14ac:dyDescent="0.4">
      <c r="A167" s="4"/>
      <c r="B167" s="456"/>
      <c r="C167" s="457"/>
      <c r="D167" s="457"/>
      <c r="E167" s="457"/>
      <c r="F167" s="457"/>
      <c r="G167" s="457"/>
      <c r="H167" s="457"/>
      <c r="I167" s="457"/>
      <c r="J167" s="457"/>
      <c r="K167" s="457"/>
      <c r="L167" s="457"/>
      <c r="M167" s="457"/>
      <c r="N167" s="458"/>
      <c r="O167" s="8"/>
    </row>
    <row r="168" spans="1:15" ht="15" thickBot="1" x14ac:dyDescent="0.4">
      <c r="A168" s="4"/>
      <c r="O168" s="8"/>
    </row>
    <row r="169" spans="1:15" ht="30.75" customHeight="1" thickBot="1" x14ac:dyDescent="0.4">
      <c r="A169" s="4"/>
      <c r="B169" s="290" t="s">
        <v>89</v>
      </c>
      <c r="C169" s="291"/>
      <c r="D169" s="291"/>
      <c r="E169" s="291"/>
      <c r="F169" s="291"/>
      <c r="G169" s="291"/>
      <c r="H169" s="291"/>
      <c r="I169" s="291"/>
      <c r="J169" s="291"/>
      <c r="K169" s="291"/>
      <c r="L169" s="291"/>
      <c r="M169" s="291"/>
      <c r="N169" s="292"/>
      <c r="O169" s="8"/>
    </row>
    <row r="170" spans="1:15" ht="30.75" customHeight="1" x14ac:dyDescent="0.35">
      <c r="A170" s="4"/>
      <c r="B170" s="39" t="s">
        <v>63</v>
      </c>
      <c r="C170" s="307" t="s">
        <v>168</v>
      </c>
      <c r="D170" s="307"/>
      <c r="E170" s="307" t="s">
        <v>169</v>
      </c>
      <c r="F170" s="307"/>
      <c r="G170" s="307" t="s">
        <v>152</v>
      </c>
      <c r="H170" s="307"/>
      <c r="I170" s="307" t="s">
        <v>153</v>
      </c>
      <c r="J170" s="307"/>
      <c r="K170" s="307" t="s">
        <v>154</v>
      </c>
      <c r="L170" s="307"/>
      <c r="M170" s="307" t="s">
        <v>155</v>
      </c>
      <c r="N170" s="308"/>
      <c r="O170" s="8"/>
    </row>
    <row r="171" spans="1:15" s="52" customFormat="1" ht="30.75" customHeight="1" x14ac:dyDescent="0.35">
      <c r="A171" s="50"/>
      <c r="B171" s="49" t="s">
        <v>64</v>
      </c>
      <c r="C171" s="271">
        <v>1381</v>
      </c>
      <c r="D171" s="272"/>
      <c r="E171" s="462">
        <f>(C171*31)-2</f>
        <v>42809</v>
      </c>
      <c r="F171" s="463"/>
      <c r="G171" s="271" t="s">
        <v>1243</v>
      </c>
      <c r="H171" s="272"/>
      <c r="I171" s="273">
        <v>0</v>
      </c>
      <c r="J171" s="311"/>
      <c r="K171" s="271" t="s">
        <v>1243</v>
      </c>
      <c r="L171" s="272"/>
      <c r="M171" s="273">
        <f>+IFERROR(K171/G171,0)</f>
        <v>0</v>
      </c>
      <c r="N171" s="274"/>
      <c r="O171" s="51"/>
    </row>
    <row r="172" spans="1:15" s="52" customFormat="1" ht="30.75" customHeight="1" x14ac:dyDescent="0.35">
      <c r="A172" s="50"/>
      <c r="B172" s="49" t="s">
        <v>65</v>
      </c>
      <c r="C172" s="271">
        <v>1382</v>
      </c>
      <c r="D172" s="272"/>
      <c r="E172" s="462">
        <f>(C172*28)-2</f>
        <v>38694</v>
      </c>
      <c r="F172" s="463"/>
      <c r="G172" s="271" t="s">
        <v>1243</v>
      </c>
      <c r="H172" s="272"/>
      <c r="I172" s="269">
        <v>0</v>
      </c>
      <c r="J172" s="269"/>
      <c r="K172" s="271" t="s">
        <v>1243</v>
      </c>
      <c r="L172" s="272"/>
      <c r="M172" s="273">
        <f t="shared" ref="M172:M182" si="16">+IFERROR(K172/G172,0)</f>
        <v>0</v>
      </c>
      <c r="N172" s="274"/>
      <c r="O172" s="51"/>
    </row>
    <row r="173" spans="1:15" s="52" customFormat="1" ht="30.75" customHeight="1" x14ac:dyDescent="0.35">
      <c r="A173" s="50"/>
      <c r="B173" s="49" t="s">
        <v>66</v>
      </c>
      <c r="C173" s="271">
        <v>1387</v>
      </c>
      <c r="D173" s="272"/>
      <c r="E173" s="462">
        <f>(C173*31)-2</f>
        <v>42995</v>
      </c>
      <c r="F173" s="463"/>
      <c r="G173" s="271" t="s">
        <v>1243</v>
      </c>
      <c r="H173" s="272"/>
      <c r="I173" s="269">
        <v>0</v>
      </c>
      <c r="J173" s="269"/>
      <c r="K173" s="271" t="s">
        <v>1243</v>
      </c>
      <c r="L173" s="272"/>
      <c r="M173" s="273">
        <f t="shared" si="16"/>
        <v>0</v>
      </c>
      <c r="N173" s="274"/>
      <c r="O173" s="51"/>
    </row>
    <row r="174" spans="1:15" s="52" customFormat="1" ht="30.75" customHeight="1" x14ac:dyDescent="0.35">
      <c r="A174" s="50"/>
      <c r="B174" s="49" t="s">
        <v>67</v>
      </c>
      <c r="C174" s="271">
        <v>1351</v>
      </c>
      <c r="D174" s="272"/>
      <c r="E174" s="462">
        <f>(C174*30)-275</f>
        <v>40255</v>
      </c>
      <c r="F174" s="463"/>
      <c r="G174" s="271" t="s">
        <v>1243</v>
      </c>
      <c r="H174" s="272"/>
      <c r="I174" s="269">
        <v>0</v>
      </c>
      <c r="J174" s="269"/>
      <c r="K174" s="271" t="s">
        <v>1243</v>
      </c>
      <c r="L174" s="272"/>
      <c r="M174" s="273">
        <f t="shared" si="16"/>
        <v>0</v>
      </c>
      <c r="N174" s="274"/>
      <c r="O174" s="51"/>
    </row>
    <row r="175" spans="1:15" s="52" customFormat="1" ht="30.75" customHeight="1" x14ac:dyDescent="0.35">
      <c r="A175" s="50"/>
      <c r="B175" s="49" t="s">
        <v>68</v>
      </c>
      <c r="C175" s="271">
        <v>1346</v>
      </c>
      <c r="D175" s="272"/>
      <c r="E175" s="462">
        <f>(C175*31)-188</f>
        <v>41538</v>
      </c>
      <c r="F175" s="463"/>
      <c r="G175" s="271" t="s">
        <v>1243</v>
      </c>
      <c r="H175" s="272"/>
      <c r="I175" s="269">
        <v>0</v>
      </c>
      <c r="J175" s="269"/>
      <c r="K175" s="271" t="s">
        <v>1243</v>
      </c>
      <c r="L175" s="272"/>
      <c r="M175" s="273">
        <f t="shared" si="16"/>
        <v>0</v>
      </c>
      <c r="N175" s="274"/>
      <c r="O175" s="51"/>
    </row>
    <row r="176" spans="1:15" s="52" customFormat="1" ht="30.75" customHeight="1" x14ac:dyDescent="0.35">
      <c r="A176" s="50"/>
      <c r="B176" s="49" t="s">
        <v>69</v>
      </c>
      <c r="C176" s="271">
        <v>1350</v>
      </c>
      <c r="D176" s="272"/>
      <c r="E176" s="271">
        <f>(C176*30)-105</f>
        <v>40395</v>
      </c>
      <c r="F176" s="272"/>
      <c r="G176" s="271" t="s">
        <v>1243</v>
      </c>
      <c r="H176" s="272"/>
      <c r="I176" s="269">
        <v>0</v>
      </c>
      <c r="J176" s="269"/>
      <c r="K176" s="271" t="s">
        <v>1243</v>
      </c>
      <c r="L176" s="272"/>
      <c r="M176" s="273">
        <f t="shared" si="16"/>
        <v>0</v>
      </c>
      <c r="N176" s="274"/>
      <c r="O176" s="51"/>
    </row>
    <row r="177" spans="1:15" s="52" customFormat="1" ht="30.75" customHeight="1" x14ac:dyDescent="0.35">
      <c r="A177" s="50"/>
      <c r="B177" s="49" t="s">
        <v>70</v>
      </c>
      <c r="C177" s="271">
        <v>1354</v>
      </c>
      <c r="D177" s="272"/>
      <c r="E177" s="271">
        <f>(C177*31)-122</f>
        <v>41852</v>
      </c>
      <c r="F177" s="272"/>
      <c r="G177" s="271" t="s">
        <v>1243</v>
      </c>
      <c r="H177" s="272"/>
      <c r="I177" s="269">
        <v>0</v>
      </c>
      <c r="J177" s="269"/>
      <c r="K177" s="271" t="s">
        <v>1243</v>
      </c>
      <c r="L177" s="272"/>
      <c r="M177" s="273">
        <f t="shared" si="16"/>
        <v>0</v>
      </c>
      <c r="N177" s="274"/>
      <c r="O177" s="51"/>
    </row>
    <row r="178" spans="1:15" s="52" customFormat="1" ht="30.75" customHeight="1" x14ac:dyDescent="0.35">
      <c r="A178" s="50"/>
      <c r="B178" s="49" t="s">
        <v>71</v>
      </c>
      <c r="C178" s="271">
        <v>1307</v>
      </c>
      <c r="D178" s="272"/>
      <c r="E178" s="271">
        <f>(C178*31)-87</f>
        <v>40430</v>
      </c>
      <c r="F178" s="272"/>
      <c r="G178" s="271" t="s">
        <v>1243</v>
      </c>
      <c r="H178" s="272"/>
      <c r="I178" s="269">
        <v>0</v>
      </c>
      <c r="J178" s="269"/>
      <c r="K178" s="271" t="s">
        <v>1243</v>
      </c>
      <c r="L178" s="272"/>
      <c r="M178" s="273">
        <f t="shared" si="16"/>
        <v>0</v>
      </c>
      <c r="N178" s="274"/>
      <c r="O178" s="51"/>
    </row>
    <row r="179" spans="1:15" s="52" customFormat="1" ht="30.75" customHeight="1" x14ac:dyDescent="0.35">
      <c r="A179" s="50"/>
      <c r="B179" s="49" t="s">
        <v>72</v>
      </c>
      <c r="C179" s="271">
        <v>1325</v>
      </c>
      <c r="D179" s="272"/>
      <c r="E179" s="271">
        <f>(C179*30)-9</f>
        <v>39741</v>
      </c>
      <c r="F179" s="272"/>
      <c r="G179" s="271" t="s">
        <v>1243</v>
      </c>
      <c r="H179" s="272"/>
      <c r="I179" s="269">
        <v>0</v>
      </c>
      <c r="J179" s="269"/>
      <c r="K179" s="271" t="s">
        <v>1243</v>
      </c>
      <c r="L179" s="272"/>
      <c r="M179" s="273">
        <f t="shared" si="16"/>
        <v>0</v>
      </c>
      <c r="N179" s="274"/>
      <c r="O179" s="51"/>
    </row>
    <row r="180" spans="1:15" s="52" customFormat="1" ht="30.75" customHeight="1" x14ac:dyDescent="0.35">
      <c r="A180" s="50"/>
      <c r="B180" s="49" t="s">
        <v>73</v>
      </c>
      <c r="C180" s="271">
        <v>1327</v>
      </c>
      <c r="D180" s="272"/>
      <c r="E180" s="271">
        <f>(C180*31)-16</f>
        <v>41121</v>
      </c>
      <c r="F180" s="272"/>
      <c r="G180" s="271" t="s">
        <v>1243</v>
      </c>
      <c r="H180" s="272"/>
      <c r="I180" s="269">
        <v>0</v>
      </c>
      <c r="J180" s="269"/>
      <c r="K180" s="271" t="s">
        <v>1243</v>
      </c>
      <c r="L180" s="272"/>
      <c r="M180" s="273">
        <f t="shared" si="16"/>
        <v>0</v>
      </c>
      <c r="N180" s="274"/>
      <c r="O180" s="51"/>
    </row>
    <row r="181" spans="1:15" s="52" customFormat="1" ht="30.75" customHeight="1" x14ac:dyDescent="0.35">
      <c r="A181" s="50"/>
      <c r="B181" s="49" t="s">
        <v>74</v>
      </c>
      <c r="C181" s="271">
        <v>1376</v>
      </c>
      <c r="D181" s="272"/>
      <c r="E181" s="271">
        <f>(C181*30)-26</f>
        <v>41254</v>
      </c>
      <c r="F181" s="272"/>
      <c r="G181" s="271" t="s">
        <v>1243</v>
      </c>
      <c r="H181" s="272"/>
      <c r="I181" s="269">
        <v>0</v>
      </c>
      <c r="J181" s="269"/>
      <c r="K181" s="271" t="s">
        <v>1243</v>
      </c>
      <c r="L181" s="272"/>
      <c r="M181" s="273">
        <f t="shared" si="16"/>
        <v>0</v>
      </c>
      <c r="N181" s="274"/>
      <c r="O181" s="51"/>
    </row>
    <row r="182" spans="1:15" s="52" customFormat="1" ht="30.75" customHeight="1" x14ac:dyDescent="0.35">
      <c r="A182" s="50"/>
      <c r="B182" s="49" t="s">
        <v>75</v>
      </c>
      <c r="C182" s="271">
        <v>1431</v>
      </c>
      <c r="D182" s="272"/>
      <c r="E182" s="271">
        <f>(C182*31)-6</f>
        <v>44355</v>
      </c>
      <c r="F182" s="272"/>
      <c r="G182" s="271" t="s">
        <v>1243</v>
      </c>
      <c r="H182" s="272"/>
      <c r="I182" s="269">
        <v>0</v>
      </c>
      <c r="J182" s="269"/>
      <c r="K182" s="271" t="s">
        <v>1243</v>
      </c>
      <c r="L182" s="272"/>
      <c r="M182" s="273">
        <f t="shared" si="16"/>
        <v>0</v>
      </c>
      <c r="N182" s="274"/>
      <c r="O182" s="51"/>
    </row>
    <row r="183" spans="1:15" s="52" customFormat="1" ht="30.75" customHeight="1" thickBot="1" x14ac:dyDescent="0.4">
      <c r="A183" s="50"/>
      <c r="B183" s="23" t="s">
        <v>1</v>
      </c>
      <c r="C183" s="356">
        <f>+SUM(C171:D182)</f>
        <v>16317</v>
      </c>
      <c r="D183" s="356"/>
      <c r="E183" s="356">
        <f>+SUM(E171:F182)</f>
        <v>495439</v>
      </c>
      <c r="F183" s="356"/>
      <c r="G183" s="254">
        <f>+SUM(G171:H182)</f>
        <v>0</v>
      </c>
      <c r="H183" s="255"/>
      <c r="I183" s="270">
        <f>+IFERROR(G183/E183,0)</f>
        <v>0</v>
      </c>
      <c r="J183" s="270"/>
      <c r="K183" s="300">
        <f>SUM(K171:L182)</f>
        <v>0</v>
      </c>
      <c r="L183" s="301"/>
      <c r="M183" s="270">
        <f>+IFERROR(K183/G183,0)</f>
        <v>0</v>
      </c>
      <c r="N183" s="435"/>
      <c r="O183" s="51"/>
    </row>
    <row r="184" spans="1:15" ht="25.5" customHeight="1" x14ac:dyDescent="0.35">
      <c r="A184" s="4"/>
      <c r="B184" s="37" t="s">
        <v>156</v>
      </c>
      <c r="C184"/>
      <c r="D184"/>
      <c r="E184"/>
      <c r="F184"/>
      <c r="G184" s="18"/>
      <c r="H184" s="27" t="s">
        <v>53</v>
      </c>
      <c r="I184" s="18"/>
      <c r="J184"/>
      <c r="K184"/>
      <c r="L184"/>
      <c r="M184"/>
      <c r="N184" s="30"/>
      <c r="O184" s="8"/>
    </row>
    <row r="185" spans="1:15" ht="25.5" customHeight="1" x14ac:dyDescent="0.35">
      <c r="A185" s="4"/>
      <c r="B185" s="445" t="s">
        <v>1247</v>
      </c>
      <c r="C185" s="446"/>
      <c r="D185" s="446"/>
      <c r="E185" s="446"/>
      <c r="F185" s="446"/>
      <c r="G185" s="447"/>
      <c r="H185" s="15"/>
      <c r="I185" s="18"/>
      <c r="J185"/>
      <c r="K185"/>
      <c r="L185"/>
      <c r="M185"/>
      <c r="N185" s="30"/>
      <c r="O185" s="8"/>
    </row>
    <row r="186" spans="1:15" ht="25.5" customHeight="1" x14ac:dyDescent="0.35">
      <c r="A186" s="4"/>
      <c r="B186" s="448"/>
      <c r="C186" s="446"/>
      <c r="D186" s="446"/>
      <c r="E186" s="446"/>
      <c r="F186" s="446"/>
      <c r="G186" s="447"/>
      <c r="H186" s="15"/>
      <c r="I186" s="18"/>
      <c r="J186"/>
      <c r="K186"/>
      <c r="L186"/>
      <c r="M186"/>
      <c r="N186" s="30"/>
      <c r="O186" s="8"/>
    </row>
    <row r="187" spans="1:15" ht="25.5" customHeight="1" x14ac:dyDescent="0.35">
      <c r="A187" s="4"/>
      <c r="B187" s="448"/>
      <c r="C187" s="446"/>
      <c r="D187" s="446"/>
      <c r="E187" s="446"/>
      <c r="F187" s="446"/>
      <c r="G187" s="447"/>
      <c r="H187" s="15"/>
      <c r="I187" s="18"/>
      <c r="J187"/>
      <c r="K187"/>
      <c r="L187"/>
      <c r="M187"/>
      <c r="N187" s="30"/>
      <c r="O187" s="8"/>
    </row>
    <row r="188" spans="1:15" ht="25.5" customHeight="1" x14ac:dyDescent="0.35">
      <c r="A188" s="4"/>
      <c r="B188" s="448"/>
      <c r="C188" s="446"/>
      <c r="D188" s="446"/>
      <c r="E188" s="446"/>
      <c r="F188" s="446"/>
      <c r="G188" s="447"/>
      <c r="H188" s="15"/>
      <c r="I188" s="18"/>
      <c r="J188"/>
      <c r="K188"/>
      <c r="L188"/>
      <c r="M188"/>
      <c r="N188" s="30"/>
      <c r="O188" s="8"/>
    </row>
    <row r="189" spans="1:15" ht="25.5" customHeight="1" x14ac:dyDescent="0.35">
      <c r="A189" s="4"/>
      <c r="B189" s="448"/>
      <c r="C189" s="446"/>
      <c r="D189" s="446"/>
      <c r="E189" s="446"/>
      <c r="F189" s="446"/>
      <c r="G189" s="447"/>
      <c r="H189" s="15"/>
      <c r="I189" s="18"/>
      <c r="J189"/>
      <c r="K189"/>
      <c r="L189"/>
      <c r="M189"/>
      <c r="N189" s="30"/>
      <c r="O189" s="8"/>
    </row>
    <row r="190" spans="1:15" ht="25.5" customHeight="1" x14ac:dyDescent="0.35">
      <c r="A190" s="4"/>
      <c r="B190" s="448"/>
      <c r="C190" s="446"/>
      <c r="D190" s="446"/>
      <c r="E190" s="446"/>
      <c r="F190" s="446"/>
      <c r="G190" s="447"/>
      <c r="H190" s="15"/>
      <c r="I190" s="18"/>
      <c r="J190"/>
      <c r="K190"/>
      <c r="L190"/>
      <c r="M190"/>
      <c r="N190" s="30"/>
      <c r="O190" s="8"/>
    </row>
    <row r="191" spans="1:15" ht="25.5" customHeight="1" x14ac:dyDescent="0.35">
      <c r="A191" s="4"/>
      <c r="B191" s="448"/>
      <c r="C191" s="446"/>
      <c r="D191" s="446"/>
      <c r="E191" s="446"/>
      <c r="F191" s="446"/>
      <c r="G191" s="447"/>
      <c r="H191" s="15"/>
      <c r="I191"/>
      <c r="J191"/>
      <c r="K191"/>
      <c r="L191"/>
      <c r="M191"/>
      <c r="N191" s="30"/>
      <c r="O191" s="8"/>
    </row>
    <row r="192" spans="1:15" ht="25.5" customHeight="1" x14ac:dyDescent="0.35">
      <c r="A192" s="4"/>
      <c r="B192" s="448"/>
      <c r="C192" s="446"/>
      <c r="D192" s="446"/>
      <c r="E192" s="446"/>
      <c r="F192" s="446"/>
      <c r="G192" s="447"/>
      <c r="H192" s="15"/>
      <c r="I192"/>
      <c r="J192"/>
      <c r="K192"/>
      <c r="L192"/>
      <c r="M192"/>
      <c r="N192" s="30"/>
      <c r="O192" s="8"/>
    </row>
    <row r="193" spans="1:15" ht="25.5" customHeight="1" x14ac:dyDescent="0.35">
      <c r="A193" s="4"/>
      <c r="B193" s="448"/>
      <c r="C193" s="446"/>
      <c r="D193" s="446"/>
      <c r="E193" s="446"/>
      <c r="F193" s="446"/>
      <c r="G193" s="447"/>
      <c r="H193" s="15"/>
      <c r="I193"/>
      <c r="J193"/>
      <c r="K193"/>
      <c r="L193"/>
      <c r="M193"/>
      <c r="N193" s="30"/>
      <c r="O193" s="8"/>
    </row>
    <row r="194" spans="1:15" ht="25.5" customHeight="1" x14ac:dyDescent="0.35">
      <c r="A194" s="4"/>
      <c r="B194" s="448"/>
      <c r="C194" s="446"/>
      <c r="D194" s="446"/>
      <c r="E194" s="446"/>
      <c r="F194" s="446"/>
      <c r="G194" s="447"/>
      <c r="H194" s="15"/>
      <c r="I194"/>
      <c r="J194"/>
      <c r="K194"/>
      <c r="L194"/>
      <c r="M194"/>
      <c r="N194" s="30"/>
      <c r="O194" s="8"/>
    </row>
    <row r="195" spans="1:15" ht="25.5" customHeight="1" x14ac:dyDescent="0.35">
      <c r="A195" s="4"/>
      <c r="B195" s="448"/>
      <c r="C195" s="446"/>
      <c r="D195" s="446"/>
      <c r="E195" s="446"/>
      <c r="F195" s="446"/>
      <c r="G195" s="447"/>
      <c r="H195" s="15"/>
      <c r="I195"/>
      <c r="J195"/>
      <c r="K195"/>
      <c r="L195"/>
      <c r="M195"/>
      <c r="N195" s="30"/>
      <c r="O195" s="8"/>
    </row>
    <row r="196" spans="1:15" ht="25.5" customHeight="1" x14ac:dyDescent="0.35">
      <c r="A196" s="4"/>
      <c r="B196" s="448"/>
      <c r="C196" s="446"/>
      <c r="D196" s="446"/>
      <c r="E196" s="446"/>
      <c r="F196" s="446"/>
      <c r="G196" s="447"/>
      <c r="H196" s="15"/>
      <c r="I196"/>
      <c r="J196"/>
      <c r="K196"/>
      <c r="L196"/>
      <c r="M196"/>
      <c r="N196" s="30"/>
      <c r="O196" s="8"/>
    </row>
    <row r="197" spans="1:15" ht="25.5" customHeight="1" x14ac:dyDescent="0.35">
      <c r="A197" s="4"/>
      <c r="B197" s="448"/>
      <c r="C197" s="446"/>
      <c r="D197" s="446"/>
      <c r="E197" s="446"/>
      <c r="F197" s="446"/>
      <c r="G197" s="447"/>
      <c r="H197" s="15"/>
      <c r="I197"/>
      <c r="J197"/>
      <c r="K197"/>
      <c r="L197"/>
      <c r="M197"/>
      <c r="N197" s="30"/>
      <c r="O197" s="8"/>
    </row>
    <row r="198" spans="1:15" ht="25.5" customHeight="1" thickBot="1" x14ac:dyDescent="0.4">
      <c r="A198" s="4"/>
      <c r="B198" s="449"/>
      <c r="C198" s="450"/>
      <c r="D198" s="450"/>
      <c r="E198" s="450"/>
      <c r="F198" s="450"/>
      <c r="G198" s="451"/>
      <c r="H198" s="32"/>
      <c r="I198" s="31"/>
      <c r="J198" s="31"/>
      <c r="K198" s="31"/>
      <c r="L198" s="31"/>
      <c r="M198" s="31"/>
      <c r="N198" s="33"/>
      <c r="O198" s="8"/>
    </row>
    <row r="199" spans="1:15" ht="15" thickBot="1" x14ac:dyDescent="0.4">
      <c r="A199" s="4"/>
      <c r="O199" s="8"/>
    </row>
    <row r="200" spans="1:15" ht="30.75" customHeight="1" thickBot="1" x14ac:dyDescent="0.4">
      <c r="A200" s="3"/>
      <c r="B200" s="290" t="s">
        <v>90</v>
      </c>
      <c r="C200" s="291"/>
      <c r="D200" s="291"/>
      <c r="E200" s="291"/>
      <c r="F200" s="291"/>
      <c r="G200" s="291"/>
      <c r="H200" s="291"/>
      <c r="I200" s="291"/>
      <c r="J200" s="291"/>
      <c r="K200" s="291"/>
      <c r="L200" s="291"/>
      <c r="M200" s="291"/>
      <c r="N200" s="292"/>
      <c r="O200" s="8"/>
    </row>
    <row r="201" spans="1:15" ht="30.75" customHeight="1" x14ac:dyDescent="0.35">
      <c r="A201" s="4"/>
      <c r="B201" s="294" t="s">
        <v>76</v>
      </c>
      <c r="C201" s="307" t="s">
        <v>54</v>
      </c>
      <c r="D201" s="307"/>
      <c r="E201" s="296" t="s">
        <v>78</v>
      </c>
      <c r="F201" s="296"/>
      <c r="G201" s="296"/>
      <c r="H201" s="296"/>
      <c r="I201" s="296"/>
      <c r="J201" s="296" t="s">
        <v>109</v>
      </c>
      <c r="K201" s="296"/>
      <c r="L201" s="296"/>
      <c r="M201" s="296"/>
      <c r="N201" s="297"/>
      <c r="O201" s="8"/>
    </row>
    <row r="202" spans="1:15" ht="30.75" customHeight="1" x14ac:dyDescent="0.35">
      <c r="A202" s="4"/>
      <c r="B202" s="295"/>
      <c r="C202" s="431"/>
      <c r="D202" s="431"/>
      <c r="E202" s="45" t="s">
        <v>77</v>
      </c>
      <c r="F202" s="459" t="s">
        <v>129</v>
      </c>
      <c r="G202" s="460"/>
      <c r="H202" s="460"/>
      <c r="I202" s="402"/>
      <c r="J202" s="45" t="s">
        <v>77</v>
      </c>
      <c r="K202" s="459" t="s">
        <v>129</v>
      </c>
      <c r="L202" s="460"/>
      <c r="M202" s="460"/>
      <c r="N202" s="461"/>
      <c r="O202" s="8"/>
    </row>
    <row r="203" spans="1:15" ht="49.5" customHeight="1" x14ac:dyDescent="0.35">
      <c r="A203" s="4"/>
      <c r="B203" s="178">
        <v>1</v>
      </c>
      <c r="C203" s="293">
        <v>43552</v>
      </c>
      <c r="D203" s="293"/>
      <c r="E203" s="164" t="s">
        <v>1239</v>
      </c>
      <c r="F203" s="432" t="s">
        <v>1240</v>
      </c>
      <c r="G203" s="433"/>
      <c r="H203" s="433"/>
      <c r="I203" s="434"/>
      <c r="J203" s="164"/>
      <c r="K203" s="281"/>
      <c r="L203" s="282"/>
      <c r="M203" s="282"/>
      <c r="N203" s="283"/>
      <c r="O203" s="8"/>
    </row>
    <row r="204" spans="1:15" ht="44.25" customHeight="1" x14ac:dyDescent="0.35">
      <c r="A204" s="4"/>
      <c r="B204" s="178">
        <v>2</v>
      </c>
      <c r="C204" s="293">
        <v>43739</v>
      </c>
      <c r="D204" s="293"/>
      <c r="E204" s="164" t="s">
        <v>1239</v>
      </c>
      <c r="F204" s="432" t="s">
        <v>1241</v>
      </c>
      <c r="G204" s="433"/>
      <c r="H204" s="433"/>
      <c r="I204" s="434"/>
      <c r="J204" s="164"/>
      <c r="K204" s="284"/>
      <c r="L204" s="285"/>
      <c r="M204" s="285"/>
      <c r="N204" s="286"/>
      <c r="O204" s="8"/>
    </row>
    <row r="205" spans="1:15" ht="43.5" customHeight="1" x14ac:dyDescent="0.35">
      <c r="A205" s="4"/>
      <c r="B205" s="35">
        <v>3</v>
      </c>
      <c r="C205" s="293">
        <v>43778</v>
      </c>
      <c r="D205" s="293"/>
      <c r="E205" s="164" t="s">
        <v>1239</v>
      </c>
      <c r="F205" s="432" t="s">
        <v>1240</v>
      </c>
      <c r="G205" s="433"/>
      <c r="H205" s="433"/>
      <c r="I205" s="434"/>
      <c r="J205" s="164"/>
      <c r="K205" s="287"/>
      <c r="L205" s="288"/>
      <c r="M205" s="288"/>
      <c r="N205" s="289"/>
      <c r="O205" s="8"/>
    </row>
    <row r="206" spans="1:15" ht="45.75" customHeight="1" x14ac:dyDescent="0.35">
      <c r="A206" s="4"/>
      <c r="B206" s="35">
        <v>4</v>
      </c>
      <c r="C206" s="298"/>
      <c r="D206" s="299"/>
      <c r="E206" s="164"/>
      <c r="F206" s="275"/>
      <c r="G206" s="276"/>
      <c r="H206" s="276"/>
      <c r="I206" s="277"/>
      <c r="J206" s="137"/>
      <c r="K206" s="287"/>
      <c r="L206" s="288"/>
      <c r="M206" s="288"/>
      <c r="N206" s="289"/>
      <c r="O206" s="8"/>
    </row>
    <row r="207" spans="1:15" ht="42" customHeight="1" x14ac:dyDescent="0.35">
      <c r="A207" s="4"/>
      <c r="B207" s="35">
        <v>5</v>
      </c>
      <c r="C207" s="298"/>
      <c r="D207" s="299"/>
      <c r="E207" s="164"/>
      <c r="F207" s="275"/>
      <c r="G207" s="276"/>
      <c r="H207" s="276"/>
      <c r="I207" s="277"/>
      <c r="J207" s="137"/>
      <c r="K207" s="287"/>
      <c r="L207" s="288"/>
      <c r="M207" s="288"/>
      <c r="N207" s="289"/>
      <c r="O207" s="8"/>
    </row>
    <row r="208" spans="1:15" ht="48" customHeight="1" x14ac:dyDescent="0.35">
      <c r="A208" s="4"/>
      <c r="B208" s="35">
        <v>6</v>
      </c>
      <c r="C208" s="298"/>
      <c r="D208" s="299"/>
      <c r="E208" s="164"/>
      <c r="F208" s="275"/>
      <c r="G208" s="276"/>
      <c r="H208" s="276"/>
      <c r="I208" s="277"/>
      <c r="J208" s="137"/>
      <c r="K208" s="287"/>
      <c r="L208" s="288"/>
      <c r="M208" s="288"/>
      <c r="N208" s="289"/>
      <c r="O208" s="8"/>
    </row>
    <row r="209" spans="1:15" ht="48" customHeight="1" x14ac:dyDescent="0.35">
      <c r="A209" s="4"/>
      <c r="B209" s="35">
        <v>7</v>
      </c>
      <c r="C209" s="298"/>
      <c r="D209" s="299"/>
      <c r="E209" s="164"/>
      <c r="F209" s="275"/>
      <c r="G209" s="276"/>
      <c r="H209" s="276"/>
      <c r="I209" s="277"/>
      <c r="J209" s="137"/>
      <c r="K209" s="287"/>
      <c r="L209" s="288"/>
      <c r="M209" s="288"/>
      <c r="N209" s="289"/>
      <c r="O209" s="8"/>
    </row>
    <row r="210" spans="1:15" ht="30.75" customHeight="1" x14ac:dyDescent="0.35">
      <c r="A210" s="4"/>
      <c r="B210" s="35">
        <v>8</v>
      </c>
      <c r="C210" s="298"/>
      <c r="D210" s="299"/>
      <c r="E210" s="164"/>
      <c r="F210" s="275"/>
      <c r="G210" s="276"/>
      <c r="H210" s="276"/>
      <c r="I210" s="277"/>
      <c r="J210" s="137"/>
      <c r="K210" s="287"/>
      <c r="L210" s="288"/>
      <c r="M210" s="288"/>
      <c r="N210" s="289"/>
      <c r="O210" s="8"/>
    </row>
    <row r="211" spans="1:15" ht="30.75" customHeight="1" x14ac:dyDescent="0.35">
      <c r="A211" s="4"/>
      <c r="B211" s="35">
        <v>9</v>
      </c>
      <c r="C211" s="298"/>
      <c r="D211" s="299"/>
      <c r="E211" s="164"/>
      <c r="F211" s="275"/>
      <c r="G211" s="276"/>
      <c r="H211" s="276"/>
      <c r="I211" s="277"/>
      <c r="J211" s="137"/>
      <c r="K211" s="287"/>
      <c r="L211" s="288"/>
      <c r="M211" s="288"/>
      <c r="N211" s="289"/>
      <c r="O211" s="8"/>
    </row>
    <row r="212" spans="1:15" ht="30.75" customHeight="1" x14ac:dyDescent="0.35">
      <c r="A212" s="4"/>
      <c r="B212" s="35">
        <v>10</v>
      </c>
      <c r="C212" s="298"/>
      <c r="D212" s="299"/>
      <c r="E212" s="164"/>
      <c r="F212" s="275"/>
      <c r="G212" s="276"/>
      <c r="H212" s="276"/>
      <c r="I212" s="277"/>
      <c r="J212" s="137"/>
      <c r="K212" s="287"/>
      <c r="L212" s="288"/>
      <c r="M212" s="288"/>
      <c r="N212" s="289"/>
      <c r="O212" s="8"/>
    </row>
    <row r="213" spans="1:15" ht="30.75" customHeight="1" x14ac:dyDescent="0.35">
      <c r="A213" s="4"/>
      <c r="B213" s="35">
        <v>11</v>
      </c>
      <c r="C213" s="298"/>
      <c r="D213" s="299"/>
      <c r="E213" s="164"/>
      <c r="F213" s="275"/>
      <c r="G213" s="276"/>
      <c r="H213" s="276"/>
      <c r="I213" s="277"/>
      <c r="J213" s="137"/>
      <c r="K213" s="287"/>
      <c r="L213" s="288"/>
      <c r="M213" s="288"/>
      <c r="N213" s="289"/>
      <c r="O213" s="8"/>
    </row>
    <row r="214" spans="1:15" ht="30.75" customHeight="1" thickBot="1" x14ac:dyDescent="0.4">
      <c r="A214" s="75"/>
      <c r="B214" s="36">
        <v>12</v>
      </c>
      <c r="C214" s="472"/>
      <c r="D214" s="472"/>
      <c r="E214" s="138"/>
      <c r="F214" s="278"/>
      <c r="G214" s="279"/>
      <c r="H214" s="279"/>
      <c r="I214" s="280"/>
      <c r="J214" s="138"/>
      <c r="K214" s="278"/>
      <c r="L214" s="279"/>
      <c r="M214" s="279"/>
      <c r="N214" s="473"/>
      <c r="O214" s="8"/>
    </row>
    <row r="215" spans="1:15" ht="25.5" customHeight="1" x14ac:dyDescent="0.35">
      <c r="A215" s="75"/>
      <c r="B215" s="37" t="s">
        <v>157</v>
      </c>
      <c r="C215"/>
      <c r="D215"/>
      <c r="E215"/>
      <c r="F215"/>
      <c r="G215" s="18"/>
      <c r="H215" s="18"/>
      <c r="I215" s="18"/>
      <c r="J215"/>
      <c r="K215"/>
      <c r="L215"/>
      <c r="M215"/>
      <c r="N215" s="30"/>
      <c r="O215" s="8"/>
    </row>
    <row r="216" spans="1:15" ht="25.5" customHeight="1" x14ac:dyDescent="0.35">
      <c r="A216" s="4"/>
      <c r="B216" s="507" t="s">
        <v>1242</v>
      </c>
      <c r="C216" s="453"/>
      <c r="D216" s="453"/>
      <c r="E216" s="453"/>
      <c r="F216" s="453"/>
      <c r="G216" s="453"/>
      <c r="H216" s="453"/>
      <c r="I216" s="453"/>
      <c r="J216" s="453"/>
      <c r="K216" s="453"/>
      <c r="L216" s="453"/>
      <c r="M216" s="453"/>
      <c r="N216" s="454"/>
      <c r="O216" s="8"/>
    </row>
    <row r="217" spans="1:15" ht="25.5" customHeight="1" x14ac:dyDescent="0.35">
      <c r="A217" s="4"/>
      <c r="B217" s="455"/>
      <c r="C217" s="453"/>
      <c r="D217" s="453"/>
      <c r="E217" s="453"/>
      <c r="F217" s="453"/>
      <c r="G217" s="453"/>
      <c r="H217" s="453"/>
      <c r="I217" s="453"/>
      <c r="J217" s="453"/>
      <c r="K217" s="453"/>
      <c r="L217" s="453"/>
      <c r="M217" s="453"/>
      <c r="N217" s="454"/>
      <c r="O217" s="8"/>
    </row>
    <row r="218" spans="1:15" ht="25.5" customHeight="1" x14ac:dyDescent="0.35">
      <c r="A218" s="4"/>
      <c r="B218" s="455"/>
      <c r="C218" s="453"/>
      <c r="D218" s="453"/>
      <c r="E218" s="453"/>
      <c r="F218" s="453"/>
      <c r="G218" s="453"/>
      <c r="H218" s="453"/>
      <c r="I218" s="453"/>
      <c r="J218" s="453"/>
      <c r="K218" s="453"/>
      <c r="L218" s="453"/>
      <c r="M218" s="453"/>
      <c r="N218" s="454"/>
      <c r="O218" s="8"/>
    </row>
    <row r="219" spans="1:15" ht="25.5" customHeight="1" x14ac:dyDescent="0.35">
      <c r="A219" s="4"/>
      <c r="B219" s="455"/>
      <c r="C219" s="453"/>
      <c r="D219" s="453"/>
      <c r="E219" s="453"/>
      <c r="F219" s="453"/>
      <c r="G219" s="453"/>
      <c r="H219" s="453"/>
      <c r="I219" s="453"/>
      <c r="J219" s="453"/>
      <c r="K219" s="453"/>
      <c r="L219" s="453"/>
      <c r="M219" s="453"/>
      <c r="N219" s="454"/>
      <c r="O219" s="8"/>
    </row>
    <row r="220" spans="1:15" ht="25.5" customHeight="1" x14ac:dyDescent="0.35">
      <c r="A220" s="4"/>
      <c r="B220" s="455"/>
      <c r="C220" s="453"/>
      <c r="D220" s="453"/>
      <c r="E220" s="453"/>
      <c r="F220" s="453"/>
      <c r="G220" s="453"/>
      <c r="H220" s="453"/>
      <c r="I220" s="453"/>
      <c r="J220" s="453"/>
      <c r="K220" s="453"/>
      <c r="L220" s="453"/>
      <c r="M220" s="453"/>
      <c r="N220" s="454"/>
      <c r="O220" s="8"/>
    </row>
    <row r="221" spans="1:15" ht="25.5" customHeight="1" x14ac:dyDescent="0.35">
      <c r="A221" s="4"/>
      <c r="B221" s="455"/>
      <c r="C221" s="453"/>
      <c r="D221" s="453"/>
      <c r="E221" s="453"/>
      <c r="F221" s="453"/>
      <c r="G221" s="453"/>
      <c r="H221" s="453"/>
      <c r="I221" s="453"/>
      <c r="J221" s="453"/>
      <c r="K221" s="453"/>
      <c r="L221" s="453"/>
      <c r="M221" s="453"/>
      <c r="N221" s="454"/>
      <c r="O221" s="8"/>
    </row>
    <row r="222" spans="1:15" ht="25.5" customHeight="1" x14ac:dyDescent="0.35">
      <c r="A222" s="4"/>
      <c r="B222" s="455"/>
      <c r="C222" s="453"/>
      <c r="D222" s="453"/>
      <c r="E222" s="453"/>
      <c r="F222" s="453"/>
      <c r="G222" s="453"/>
      <c r="H222" s="453"/>
      <c r="I222" s="453"/>
      <c r="J222" s="453"/>
      <c r="K222" s="453"/>
      <c r="L222" s="453"/>
      <c r="M222" s="453"/>
      <c r="N222" s="454"/>
      <c r="O222" s="8"/>
    </row>
    <row r="223" spans="1:15" ht="25.5" customHeight="1" x14ac:dyDescent="0.35">
      <c r="A223" s="4"/>
      <c r="B223" s="455"/>
      <c r="C223" s="453"/>
      <c r="D223" s="453"/>
      <c r="E223" s="453"/>
      <c r="F223" s="453"/>
      <c r="G223" s="453"/>
      <c r="H223" s="453"/>
      <c r="I223" s="453"/>
      <c r="J223" s="453"/>
      <c r="K223" s="453"/>
      <c r="L223" s="453"/>
      <c r="M223" s="453"/>
      <c r="N223" s="454"/>
      <c r="O223" s="8"/>
    </row>
    <row r="224" spans="1:15" ht="25.5" customHeight="1" x14ac:dyDescent="0.35">
      <c r="A224" s="4"/>
      <c r="B224" s="455"/>
      <c r="C224" s="453"/>
      <c r="D224" s="453"/>
      <c r="E224" s="453"/>
      <c r="F224" s="453"/>
      <c r="G224" s="453"/>
      <c r="H224" s="453"/>
      <c r="I224" s="453"/>
      <c r="J224" s="453"/>
      <c r="K224" s="453"/>
      <c r="L224" s="453"/>
      <c r="M224" s="453"/>
      <c r="N224" s="454"/>
      <c r="O224" s="8"/>
    </row>
    <row r="225" spans="1:15" ht="25.5" customHeight="1" x14ac:dyDescent="0.35">
      <c r="A225" s="4"/>
      <c r="B225" s="455"/>
      <c r="C225" s="453"/>
      <c r="D225" s="453"/>
      <c r="E225" s="453"/>
      <c r="F225" s="453"/>
      <c r="G225" s="453"/>
      <c r="H225" s="453"/>
      <c r="I225" s="453"/>
      <c r="J225" s="453"/>
      <c r="K225" s="453"/>
      <c r="L225" s="453"/>
      <c r="M225" s="453"/>
      <c r="N225" s="454"/>
      <c r="O225" s="8"/>
    </row>
    <row r="226" spans="1:15" ht="25.5" customHeight="1" x14ac:dyDescent="0.35">
      <c r="A226" s="4"/>
      <c r="B226" s="455"/>
      <c r="C226" s="453"/>
      <c r="D226" s="453"/>
      <c r="E226" s="453"/>
      <c r="F226" s="453"/>
      <c r="G226" s="453"/>
      <c r="H226" s="453"/>
      <c r="I226" s="453"/>
      <c r="J226" s="453"/>
      <c r="K226" s="453"/>
      <c r="L226" s="453"/>
      <c r="M226" s="453"/>
      <c r="N226" s="454"/>
      <c r="O226" s="8"/>
    </row>
    <row r="227" spans="1:15" ht="25.5" customHeight="1" x14ac:dyDescent="0.35">
      <c r="A227" s="4"/>
      <c r="B227" s="455"/>
      <c r="C227" s="453"/>
      <c r="D227" s="453"/>
      <c r="E227" s="453"/>
      <c r="F227" s="453"/>
      <c r="G227" s="453"/>
      <c r="H227" s="453"/>
      <c r="I227" s="453"/>
      <c r="J227" s="453"/>
      <c r="K227" s="453"/>
      <c r="L227" s="453"/>
      <c r="M227" s="453"/>
      <c r="N227" s="454"/>
      <c r="O227" s="8"/>
    </row>
    <row r="228" spans="1:15" ht="25.5" customHeight="1" x14ac:dyDescent="0.35">
      <c r="A228" s="4"/>
      <c r="B228" s="455"/>
      <c r="C228" s="453"/>
      <c r="D228" s="453"/>
      <c r="E228" s="453"/>
      <c r="F228" s="453"/>
      <c r="G228" s="453"/>
      <c r="H228" s="453"/>
      <c r="I228" s="453"/>
      <c r="J228" s="453"/>
      <c r="K228" s="453"/>
      <c r="L228" s="453"/>
      <c r="M228" s="453"/>
      <c r="N228" s="454"/>
      <c r="O228" s="8"/>
    </row>
    <row r="229" spans="1:15" ht="25.5" customHeight="1" thickBot="1" x14ac:dyDescent="0.4">
      <c r="A229" s="4"/>
      <c r="B229" s="456"/>
      <c r="C229" s="457"/>
      <c r="D229" s="457"/>
      <c r="E229" s="457"/>
      <c r="F229" s="457"/>
      <c r="G229" s="457"/>
      <c r="H229" s="457"/>
      <c r="I229" s="457"/>
      <c r="J229" s="457"/>
      <c r="K229" s="457"/>
      <c r="L229" s="457"/>
      <c r="M229" s="457"/>
      <c r="N229" s="458"/>
      <c r="O229" s="8"/>
    </row>
    <row r="230" spans="1:15" ht="15" thickBot="1" x14ac:dyDescent="0.4">
      <c r="A230" s="4"/>
      <c r="O230" s="8"/>
    </row>
    <row r="231" spans="1:15" ht="30.75" customHeight="1" thickBot="1" x14ac:dyDescent="0.4">
      <c r="A231" s="4"/>
      <c r="B231" s="290" t="s">
        <v>144</v>
      </c>
      <c r="C231" s="291"/>
      <c r="D231" s="291"/>
      <c r="E231" s="291"/>
      <c r="F231" s="291"/>
      <c r="G231" s="291"/>
      <c r="H231" s="291"/>
      <c r="I231" s="291"/>
      <c r="J231" s="291"/>
      <c r="K231" s="291"/>
      <c r="L231" s="291"/>
      <c r="M231" s="291"/>
      <c r="N231" s="292"/>
      <c r="O231" s="8"/>
    </row>
    <row r="232" spans="1:15" ht="30.75" customHeight="1" x14ac:dyDescent="0.35">
      <c r="A232" s="4"/>
      <c r="B232" s="39" t="s">
        <v>145</v>
      </c>
      <c r="C232" s="309" t="s">
        <v>54</v>
      </c>
      <c r="D232" s="310"/>
      <c r="E232" s="38" t="s">
        <v>158</v>
      </c>
      <c r="F232" s="468" t="s">
        <v>146</v>
      </c>
      <c r="G232" s="469"/>
      <c r="H232" s="469"/>
      <c r="I232" s="470"/>
      <c r="J232" s="38" t="s">
        <v>159</v>
      </c>
      <c r="K232" s="309" t="s">
        <v>143</v>
      </c>
      <c r="L232" s="471"/>
      <c r="M232" s="471"/>
      <c r="N232" s="348"/>
      <c r="O232" s="8"/>
    </row>
    <row r="233" spans="1:15" ht="30.75" customHeight="1" x14ac:dyDescent="0.35">
      <c r="A233" s="4"/>
      <c r="B233" s="35">
        <v>1</v>
      </c>
      <c r="C233" s="464" t="s">
        <v>126</v>
      </c>
      <c r="D233" s="464"/>
      <c r="E233" s="165"/>
      <c r="F233" s="465"/>
      <c r="G233" s="466"/>
      <c r="H233" s="466"/>
      <c r="I233" s="467"/>
      <c r="J233" s="165"/>
      <c r="K233" s="474"/>
      <c r="L233" s="475"/>
      <c r="M233" s="475"/>
      <c r="N233" s="476"/>
      <c r="O233" s="8"/>
    </row>
    <row r="234" spans="1:15" ht="30.75" customHeight="1" x14ac:dyDescent="0.35">
      <c r="A234" s="4"/>
      <c r="B234" s="35">
        <v>2</v>
      </c>
      <c r="C234" s="464" t="s">
        <v>126</v>
      </c>
      <c r="D234" s="464"/>
      <c r="E234" s="108"/>
      <c r="F234" s="302"/>
      <c r="G234" s="303"/>
      <c r="H234" s="303"/>
      <c r="I234" s="304"/>
      <c r="J234" s="108"/>
      <c r="K234" s="302"/>
      <c r="L234" s="303"/>
      <c r="M234" s="303"/>
      <c r="N234" s="477"/>
      <c r="O234" s="8"/>
    </row>
    <row r="235" spans="1:15" ht="30.75" customHeight="1" x14ac:dyDescent="0.35">
      <c r="A235" s="4"/>
      <c r="B235" s="35">
        <v>3</v>
      </c>
      <c r="C235" s="464" t="s">
        <v>126</v>
      </c>
      <c r="D235" s="464"/>
      <c r="E235" s="108"/>
      <c r="F235" s="302"/>
      <c r="G235" s="303"/>
      <c r="H235" s="303"/>
      <c r="I235" s="304"/>
      <c r="J235" s="108"/>
      <c r="K235" s="302"/>
      <c r="L235" s="303"/>
      <c r="M235" s="303"/>
      <c r="N235" s="477"/>
      <c r="O235" s="8"/>
    </row>
    <row r="236" spans="1:15" ht="30.75" customHeight="1" x14ac:dyDescent="0.35">
      <c r="A236" s="4"/>
      <c r="B236" s="35">
        <v>4</v>
      </c>
      <c r="C236" s="464" t="s">
        <v>126</v>
      </c>
      <c r="D236" s="464"/>
      <c r="E236" s="108"/>
      <c r="F236" s="302"/>
      <c r="G236" s="303"/>
      <c r="H236" s="303"/>
      <c r="I236" s="304"/>
      <c r="J236" s="108"/>
      <c r="K236" s="302"/>
      <c r="L236" s="303"/>
      <c r="M236" s="303"/>
      <c r="N236" s="477"/>
      <c r="O236" s="8"/>
    </row>
    <row r="237" spans="1:15" ht="30.75" customHeight="1" x14ac:dyDescent="0.35">
      <c r="A237" s="4"/>
      <c r="B237" s="35">
        <v>5</v>
      </c>
      <c r="C237" s="464" t="s">
        <v>126</v>
      </c>
      <c r="D237" s="464"/>
      <c r="E237" s="108"/>
      <c r="F237" s="302"/>
      <c r="G237" s="303"/>
      <c r="H237" s="303"/>
      <c r="I237" s="304"/>
      <c r="J237" s="108"/>
      <c r="K237" s="302"/>
      <c r="L237" s="303"/>
      <c r="M237" s="303"/>
      <c r="N237" s="477"/>
      <c r="O237" s="8"/>
    </row>
    <row r="238" spans="1:15" ht="30.75" customHeight="1" x14ac:dyDescent="0.35">
      <c r="A238" s="4"/>
      <c r="B238" s="35">
        <v>6</v>
      </c>
      <c r="C238" s="464" t="s">
        <v>126</v>
      </c>
      <c r="D238" s="464"/>
      <c r="E238" s="108"/>
      <c r="F238" s="302"/>
      <c r="G238" s="303"/>
      <c r="H238" s="303"/>
      <c r="I238" s="304"/>
      <c r="J238" s="108"/>
      <c r="K238" s="302"/>
      <c r="L238" s="303"/>
      <c r="M238" s="303"/>
      <c r="N238" s="477"/>
      <c r="O238" s="8"/>
    </row>
    <row r="239" spans="1:15" ht="30.75" customHeight="1" x14ac:dyDescent="0.35">
      <c r="A239" s="4"/>
      <c r="B239" s="35">
        <v>7</v>
      </c>
      <c r="C239" s="464" t="s">
        <v>126</v>
      </c>
      <c r="D239" s="464"/>
      <c r="E239" s="108"/>
      <c r="F239" s="302"/>
      <c r="G239" s="303"/>
      <c r="H239" s="303"/>
      <c r="I239" s="304"/>
      <c r="J239" s="108"/>
      <c r="K239" s="302"/>
      <c r="L239" s="303"/>
      <c r="M239" s="303"/>
      <c r="N239" s="477"/>
      <c r="O239" s="8"/>
    </row>
    <row r="240" spans="1:15" ht="30.75" customHeight="1" x14ac:dyDescent="0.35">
      <c r="A240" s="4"/>
      <c r="B240" s="35">
        <v>8</v>
      </c>
      <c r="C240" s="464" t="s">
        <v>126</v>
      </c>
      <c r="D240" s="464"/>
      <c r="E240" s="108"/>
      <c r="F240" s="302"/>
      <c r="G240" s="303"/>
      <c r="H240" s="303"/>
      <c r="I240" s="304"/>
      <c r="J240" s="108"/>
      <c r="K240" s="302"/>
      <c r="L240" s="303"/>
      <c r="M240" s="303"/>
      <c r="N240" s="477"/>
      <c r="O240" s="8"/>
    </row>
    <row r="241" spans="1:15" ht="30.75" customHeight="1" x14ac:dyDescent="0.35">
      <c r="A241" s="4"/>
      <c r="B241" s="35">
        <v>9</v>
      </c>
      <c r="C241" s="464" t="s">
        <v>126</v>
      </c>
      <c r="D241" s="464"/>
      <c r="E241" s="108"/>
      <c r="F241" s="302"/>
      <c r="G241" s="303"/>
      <c r="H241" s="303"/>
      <c r="I241" s="304"/>
      <c r="J241" s="108"/>
      <c r="K241" s="302"/>
      <c r="L241" s="303"/>
      <c r="M241" s="303"/>
      <c r="N241" s="477"/>
      <c r="O241" s="8"/>
    </row>
    <row r="242" spans="1:15" ht="30.75" customHeight="1" x14ac:dyDescent="0.35">
      <c r="A242" s="4"/>
      <c r="B242" s="35">
        <v>10</v>
      </c>
      <c r="C242" s="464" t="s">
        <v>126</v>
      </c>
      <c r="D242" s="464"/>
      <c r="E242" s="108"/>
      <c r="F242" s="302"/>
      <c r="G242" s="303"/>
      <c r="H242" s="303"/>
      <c r="I242" s="304"/>
      <c r="J242" s="108"/>
      <c r="K242" s="302"/>
      <c r="L242" s="303"/>
      <c r="M242" s="303"/>
      <c r="N242" s="477"/>
      <c r="O242" s="8"/>
    </row>
    <row r="243" spans="1:15" ht="30.75" customHeight="1" x14ac:dyDescent="0.35">
      <c r="A243" s="4"/>
      <c r="B243" s="35">
        <v>11</v>
      </c>
      <c r="C243" s="464" t="s">
        <v>126</v>
      </c>
      <c r="D243" s="464"/>
      <c r="E243" s="108"/>
      <c r="F243" s="302"/>
      <c r="G243" s="303"/>
      <c r="H243" s="303"/>
      <c r="I243" s="304"/>
      <c r="J243" s="108"/>
      <c r="K243" s="302"/>
      <c r="L243" s="303"/>
      <c r="M243" s="303"/>
      <c r="N243" s="477"/>
      <c r="O243" s="8"/>
    </row>
    <row r="244" spans="1:15" ht="30.75" customHeight="1" x14ac:dyDescent="0.35">
      <c r="A244" s="4"/>
      <c r="B244" s="35">
        <v>12</v>
      </c>
      <c r="C244" s="464" t="s">
        <v>126</v>
      </c>
      <c r="D244" s="464"/>
      <c r="E244" s="108"/>
      <c r="F244" s="302"/>
      <c r="G244" s="303"/>
      <c r="H244" s="303"/>
      <c r="I244" s="304"/>
      <c r="J244" s="108"/>
      <c r="K244" s="302"/>
      <c r="L244" s="303"/>
      <c r="M244" s="303"/>
      <c r="N244" s="477"/>
      <c r="O244" s="8"/>
    </row>
    <row r="245" spans="1:15" ht="30.75" customHeight="1" x14ac:dyDescent="0.35">
      <c r="A245" s="4"/>
      <c r="B245" s="35">
        <v>13</v>
      </c>
      <c r="C245" s="464" t="s">
        <v>126</v>
      </c>
      <c r="D245" s="464"/>
      <c r="E245" s="108"/>
      <c r="F245" s="302"/>
      <c r="G245" s="303"/>
      <c r="H245" s="303"/>
      <c r="I245" s="304"/>
      <c r="J245" s="108"/>
      <c r="K245" s="302"/>
      <c r="L245" s="303"/>
      <c r="M245" s="303"/>
      <c r="N245" s="477"/>
      <c r="O245" s="8"/>
    </row>
    <row r="246" spans="1:15" ht="30.75" customHeight="1" x14ac:dyDescent="0.35">
      <c r="A246" s="4"/>
      <c r="B246" s="35">
        <v>14</v>
      </c>
      <c r="C246" s="464" t="s">
        <v>126</v>
      </c>
      <c r="D246" s="464"/>
      <c r="E246" s="108"/>
      <c r="F246" s="302"/>
      <c r="G246" s="303"/>
      <c r="H246" s="303"/>
      <c r="I246" s="304"/>
      <c r="J246" s="108"/>
      <c r="K246" s="302"/>
      <c r="L246" s="303"/>
      <c r="M246" s="303"/>
      <c r="N246" s="477"/>
      <c r="O246" s="8"/>
    </row>
    <row r="247" spans="1:15" ht="30.75" customHeight="1" x14ac:dyDescent="0.35">
      <c r="A247" s="4"/>
      <c r="B247" s="35">
        <v>15</v>
      </c>
      <c r="C247" s="464" t="s">
        <v>126</v>
      </c>
      <c r="D247" s="464"/>
      <c r="E247" s="108"/>
      <c r="F247" s="302"/>
      <c r="G247" s="303"/>
      <c r="H247" s="303"/>
      <c r="I247" s="304"/>
      <c r="J247" s="108"/>
      <c r="K247" s="302"/>
      <c r="L247" s="303"/>
      <c r="M247" s="303"/>
      <c r="N247" s="477"/>
      <c r="O247" s="8"/>
    </row>
    <row r="248" spans="1:15" ht="30.75" customHeight="1" x14ac:dyDescent="0.35">
      <c r="A248" s="4"/>
      <c r="B248" s="35">
        <v>16</v>
      </c>
      <c r="C248" s="464" t="s">
        <v>126</v>
      </c>
      <c r="D248" s="464"/>
      <c r="E248" s="108"/>
      <c r="F248" s="302"/>
      <c r="G248" s="303"/>
      <c r="H248" s="303"/>
      <c r="I248" s="304"/>
      <c r="J248" s="108"/>
      <c r="K248" s="302"/>
      <c r="L248" s="303"/>
      <c r="M248" s="303"/>
      <c r="N248" s="477"/>
      <c r="O248" s="8"/>
    </row>
    <row r="249" spans="1:15" ht="30.75" customHeight="1" x14ac:dyDescent="0.35">
      <c r="A249" s="4"/>
      <c r="B249" s="35">
        <v>17</v>
      </c>
      <c r="C249" s="464" t="s">
        <v>126</v>
      </c>
      <c r="D249" s="464"/>
      <c r="E249" s="108"/>
      <c r="F249" s="302"/>
      <c r="G249" s="303"/>
      <c r="H249" s="303"/>
      <c r="I249" s="304"/>
      <c r="J249" s="108"/>
      <c r="K249" s="302"/>
      <c r="L249" s="303"/>
      <c r="M249" s="303"/>
      <c r="N249" s="477"/>
      <c r="O249" s="8"/>
    </row>
    <row r="250" spans="1:15" ht="30.75" customHeight="1" x14ac:dyDescent="0.35">
      <c r="A250" s="4"/>
      <c r="B250" s="35">
        <v>18</v>
      </c>
      <c r="C250" s="464" t="s">
        <v>126</v>
      </c>
      <c r="D250" s="464"/>
      <c r="E250" s="108"/>
      <c r="F250" s="302"/>
      <c r="G250" s="303"/>
      <c r="H250" s="303"/>
      <c r="I250" s="304"/>
      <c r="J250" s="108"/>
      <c r="K250" s="302"/>
      <c r="L250" s="303"/>
      <c r="M250" s="303"/>
      <c r="N250" s="477"/>
      <c r="O250" s="8"/>
    </row>
    <row r="251" spans="1:15" ht="30.75" customHeight="1" x14ac:dyDescent="0.35">
      <c r="A251" s="4"/>
      <c r="B251" s="35">
        <v>19</v>
      </c>
      <c r="C251" s="464" t="s">
        <v>126</v>
      </c>
      <c r="D251" s="464"/>
      <c r="E251" s="108"/>
      <c r="F251" s="302"/>
      <c r="G251" s="303"/>
      <c r="H251" s="303"/>
      <c r="I251" s="304"/>
      <c r="J251" s="108"/>
      <c r="K251" s="302"/>
      <c r="L251" s="303"/>
      <c r="M251" s="303"/>
      <c r="N251" s="477"/>
      <c r="O251" s="8"/>
    </row>
    <row r="252" spans="1:15" ht="30.75" customHeight="1" x14ac:dyDescent="0.35">
      <c r="A252" s="4"/>
      <c r="B252" s="35">
        <v>20</v>
      </c>
      <c r="C252" s="464" t="s">
        <v>126</v>
      </c>
      <c r="D252" s="464"/>
      <c r="E252" s="108"/>
      <c r="F252" s="302"/>
      <c r="G252" s="303"/>
      <c r="H252" s="303"/>
      <c r="I252" s="304"/>
      <c r="J252" s="108"/>
      <c r="K252" s="302"/>
      <c r="L252" s="303"/>
      <c r="M252" s="303"/>
      <c r="N252" s="477"/>
      <c r="O252" s="8"/>
    </row>
    <row r="253" spans="1:15" ht="30.75" customHeight="1" x14ac:dyDescent="0.35">
      <c r="A253" s="4"/>
      <c r="B253" s="35">
        <v>21</v>
      </c>
      <c r="C253" s="464" t="s">
        <v>126</v>
      </c>
      <c r="D253" s="464"/>
      <c r="E253" s="108"/>
      <c r="F253" s="302"/>
      <c r="G253" s="303"/>
      <c r="H253" s="303"/>
      <c r="I253" s="304"/>
      <c r="J253" s="108"/>
      <c r="K253" s="302"/>
      <c r="L253" s="303"/>
      <c r="M253" s="303"/>
      <c r="N253" s="477"/>
      <c r="O253" s="8"/>
    </row>
    <row r="254" spans="1:15" ht="30.75" customHeight="1" x14ac:dyDescent="0.35">
      <c r="A254" s="4"/>
      <c r="B254" s="35">
        <v>22</v>
      </c>
      <c r="C254" s="464" t="s">
        <v>126</v>
      </c>
      <c r="D254" s="464"/>
      <c r="E254" s="108"/>
      <c r="F254" s="302"/>
      <c r="G254" s="303"/>
      <c r="H254" s="303"/>
      <c r="I254" s="304"/>
      <c r="J254" s="108"/>
      <c r="K254" s="302"/>
      <c r="L254" s="303"/>
      <c r="M254" s="303"/>
      <c r="N254" s="477"/>
      <c r="O254" s="8"/>
    </row>
    <row r="255" spans="1:15" ht="30.75" customHeight="1" x14ac:dyDescent="0.35">
      <c r="A255" s="4"/>
      <c r="B255" s="35">
        <v>23</v>
      </c>
      <c r="C255" s="464" t="s">
        <v>126</v>
      </c>
      <c r="D255" s="464"/>
      <c r="E255" s="108"/>
      <c r="F255" s="302"/>
      <c r="G255" s="303"/>
      <c r="H255" s="303"/>
      <c r="I255" s="304"/>
      <c r="J255" s="108"/>
      <c r="K255" s="302"/>
      <c r="L255" s="303"/>
      <c r="M255" s="303"/>
      <c r="N255" s="477"/>
      <c r="O255" s="8"/>
    </row>
    <row r="256" spans="1:15" ht="30.75" customHeight="1" x14ac:dyDescent="0.35">
      <c r="A256" s="4"/>
      <c r="B256" s="35">
        <v>24</v>
      </c>
      <c r="C256" s="464" t="s">
        <v>126</v>
      </c>
      <c r="D256" s="464"/>
      <c r="E256" s="108"/>
      <c r="F256" s="302"/>
      <c r="G256" s="303"/>
      <c r="H256" s="303"/>
      <c r="I256" s="304"/>
      <c r="J256" s="108"/>
      <c r="K256" s="302"/>
      <c r="L256" s="303"/>
      <c r="M256" s="303"/>
      <c r="N256" s="477"/>
      <c r="O256" s="8"/>
    </row>
    <row r="257" spans="1:15" ht="30.75" customHeight="1" x14ac:dyDescent="0.35">
      <c r="A257" s="4"/>
      <c r="B257" s="35">
        <v>25</v>
      </c>
      <c r="C257" s="464" t="s">
        <v>126</v>
      </c>
      <c r="D257" s="464"/>
      <c r="E257" s="108"/>
      <c r="F257" s="302"/>
      <c r="G257" s="303"/>
      <c r="H257" s="303"/>
      <c r="I257" s="304"/>
      <c r="J257" s="108"/>
      <c r="K257" s="302"/>
      <c r="L257" s="303"/>
      <c r="M257" s="303"/>
      <c r="N257" s="477"/>
      <c r="O257" s="8"/>
    </row>
    <row r="258" spans="1:15" ht="30.75" customHeight="1" x14ac:dyDescent="0.35">
      <c r="A258" s="4"/>
      <c r="B258" s="35">
        <v>26</v>
      </c>
      <c r="C258" s="464" t="s">
        <v>126</v>
      </c>
      <c r="D258" s="464"/>
      <c r="E258" s="108"/>
      <c r="F258" s="302"/>
      <c r="G258" s="303"/>
      <c r="H258" s="303"/>
      <c r="I258" s="304"/>
      <c r="J258" s="108"/>
      <c r="K258" s="302"/>
      <c r="L258" s="303"/>
      <c r="M258" s="303"/>
      <c r="N258" s="477"/>
      <c r="O258" s="8"/>
    </row>
    <row r="259" spans="1:15" ht="30.75" customHeight="1" x14ac:dyDescent="0.35">
      <c r="A259" s="4"/>
      <c r="B259" s="35">
        <v>27</v>
      </c>
      <c r="C259" s="464" t="s">
        <v>126</v>
      </c>
      <c r="D259" s="464"/>
      <c r="E259" s="108"/>
      <c r="F259" s="302"/>
      <c r="G259" s="303"/>
      <c r="H259" s="303"/>
      <c r="I259" s="304"/>
      <c r="J259" s="108"/>
      <c r="K259" s="302"/>
      <c r="L259" s="303"/>
      <c r="M259" s="303"/>
      <c r="N259" s="477"/>
      <c r="O259" s="8"/>
    </row>
    <row r="260" spans="1:15" ht="30.75" customHeight="1" x14ac:dyDescent="0.35">
      <c r="A260" s="4"/>
      <c r="B260" s="35">
        <v>28</v>
      </c>
      <c r="C260" s="464" t="s">
        <v>126</v>
      </c>
      <c r="D260" s="464"/>
      <c r="E260" s="108"/>
      <c r="F260" s="302"/>
      <c r="G260" s="303"/>
      <c r="H260" s="303"/>
      <c r="I260" s="304"/>
      <c r="J260" s="108"/>
      <c r="K260" s="302"/>
      <c r="L260" s="303"/>
      <c r="M260" s="303"/>
      <c r="N260" s="477"/>
      <c r="O260" s="8"/>
    </row>
    <row r="261" spans="1:15" ht="30.75" customHeight="1" x14ac:dyDescent="0.35">
      <c r="A261" s="4"/>
      <c r="B261" s="35">
        <v>29</v>
      </c>
      <c r="C261" s="464" t="s">
        <v>126</v>
      </c>
      <c r="D261" s="464"/>
      <c r="E261" s="108"/>
      <c r="F261" s="302"/>
      <c r="G261" s="303"/>
      <c r="H261" s="303"/>
      <c r="I261" s="304"/>
      <c r="J261" s="108"/>
      <c r="K261" s="302"/>
      <c r="L261" s="303"/>
      <c r="M261" s="303"/>
      <c r="N261" s="477"/>
      <c r="O261" s="8"/>
    </row>
    <row r="262" spans="1:15" ht="30.75" customHeight="1" thickBot="1" x14ac:dyDescent="0.4">
      <c r="A262" s="4"/>
      <c r="B262" s="36">
        <v>30</v>
      </c>
      <c r="C262" s="491" t="s">
        <v>126</v>
      </c>
      <c r="D262" s="491"/>
      <c r="E262" s="109"/>
      <c r="F262" s="318"/>
      <c r="G262" s="481"/>
      <c r="H262" s="481"/>
      <c r="I262" s="482"/>
      <c r="J262" s="109"/>
      <c r="K262" s="318"/>
      <c r="L262" s="481"/>
      <c r="M262" s="481"/>
      <c r="N262" s="319"/>
      <c r="O262" s="8"/>
    </row>
    <row r="263" spans="1:15" ht="15" thickBot="1" x14ac:dyDescent="0.4">
      <c r="A263" s="4"/>
      <c r="O263" s="8"/>
    </row>
    <row r="264" spans="1:15" ht="30.75" customHeight="1" thickBot="1" x14ac:dyDescent="0.4">
      <c r="A264" s="4"/>
      <c r="B264" s="290" t="s">
        <v>147</v>
      </c>
      <c r="C264" s="291"/>
      <c r="D264" s="291"/>
      <c r="E264" s="291"/>
      <c r="F264" s="291"/>
      <c r="G264" s="291"/>
      <c r="H264" s="291"/>
      <c r="I264" s="382"/>
      <c r="J264" s="382"/>
      <c r="K264" s="382"/>
      <c r="L264" s="382"/>
      <c r="M264" s="382"/>
      <c r="N264" s="383"/>
      <c r="O264" s="8"/>
    </row>
    <row r="265" spans="1:15" ht="30.75" customHeight="1" thickBot="1" x14ac:dyDescent="0.4">
      <c r="A265" s="4"/>
      <c r="B265" s="404" t="s">
        <v>82</v>
      </c>
      <c r="C265" s="309" t="s">
        <v>115</v>
      </c>
      <c r="D265" s="471"/>
      <c r="E265" s="471"/>
      <c r="F265" s="310"/>
      <c r="G265" s="405" t="s">
        <v>114</v>
      </c>
      <c r="H265" s="493" t="s">
        <v>119</v>
      </c>
      <c r="I265" s="494"/>
      <c r="J265" s="494"/>
      <c r="K265" s="494"/>
      <c r="L265" s="494"/>
      <c r="M265" s="495"/>
      <c r="N265" s="405"/>
      <c r="O265" s="8"/>
    </row>
    <row r="266" spans="1:15" ht="48" customHeight="1" x14ac:dyDescent="0.35">
      <c r="A266" s="4"/>
      <c r="B266" s="406"/>
      <c r="C266" s="17">
        <v>1</v>
      </c>
      <c r="D266" s="17">
        <v>2</v>
      </c>
      <c r="E266" s="17">
        <v>3</v>
      </c>
      <c r="F266" s="17">
        <v>4</v>
      </c>
      <c r="G266" s="407"/>
      <c r="H266" s="39" t="s">
        <v>116</v>
      </c>
      <c r="I266" s="41" t="s">
        <v>117</v>
      </c>
      <c r="J266" s="39" t="s">
        <v>113</v>
      </c>
      <c r="K266" s="38" t="s">
        <v>93</v>
      </c>
      <c r="L266" s="54" t="s">
        <v>118</v>
      </c>
      <c r="M266" s="294" t="s">
        <v>151</v>
      </c>
      <c r="N266" s="308"/>
      <c r="O266" s="8"/>
    </row>
    <row r="267" spans="1:15" s="52" customFormat="1" ht="30.75" customHeight="1" x14ac:dyDescent="0.35">
      <c r="A267" s="50"/>
      <c r="B267" s="76">
        <v>1</v>
      </c>
      <c r="C267" s="104">
        <v>1</v>
      </c>
      <c r="D267" s="104">
        <v>3</v>
      </c>
      <c r="E267" s="104">
        <v>11</v>
      </c>
      <c r="F267" s="104">
        <v>0</v>
      </c>
      <c r="G267" s="58">
        <f t="shared" ref="G267:G272" si="17">SUM(C267:F267)</f>
        <v>15</v>
      </c>
      <c r="H267" s="104">
        <v>0</v>
      </c>
      <c r="I267" s="104">
        <v>0</v>
      </c>
      <c r="J267" s="78">
        <f>+H267*G267</f>
        <v>0</v>
      </c>
      <c r="K267" s="78">
        <f>+I267*G267</f>
        <v>0</v>
      </c>
      <c r="L267" s="70">
        <f t="shared" ref="L267:L272" si="18">+SUM(J267:K267)</f>
        <v>0</v>
      </c>
      <c r="M267" s="265">
        <v>0</v>
      </c>
      <c r="N267" s="266"/>
      <c r="O267" s="51"/>
    </row>
    <row r="268" spans="1:15" s="52" customFormat="1" ht="30.75" customHeight="1" x14ac:dyDescent="0.35">
      <c r="A268" s="50"/>
      <c r="B268" s="77">
        <v>2</v>
      </c>
      <c r="C268" s="104">
        <v>9</v>
      </c>
      <c r="D268" s="104">
        <v>29</v>
      </c>
      <c r="E268" s="104">
        <v>0</v>
      </c>
      <c r="F268" s="104">
        <v>0</v>
      </c>
      <c r="G268" s="58">
        <f t="shared" si="17"/>
        <v>38</v>
      </c>
      <c r="H268" s="104">
        <v>3</v>
      </c>
      <c r="I268" s="104">
        <v>1</v>
      </c>
      <c r="J268" s="78">
        <f>+H268*G268</f>
        <v>114</v>
      </c>
      <c r="K268" s="78">
        <f>+I268*G268</f>
        <v>38</v>
      </c>
      <c r="L268" s="70">
        <f t="shared" si="18"/>
        <v>152</v>
      </c>
      <c r="M268" s="265">
        <v>38</v>
      </c>
      <c r="N268" s="266"/>
      <c r="O268" s="51"/>
    </row>
    <row r="269" spans="1:15" s="52" customFormat="1" ht="30.75" customHeight="1" x14ac:dyDescent="0.35">
      <c r="A269" s="50"/>
      <c r="B269" s="77">
        <v>3</v>
      </c>
      <c r="C269" s="104">
        <v>121</v>
      </c>
      <c r="D269" s="104">
        <v>61</v>
      </c>
      <c r="E269" s="104">
        <v>27</v>
      </c>
      <c r="F269" s="104">
        <v>0</v>
      </c>
      <c r="G269" s="58">
        <f t="shared" si="17"/>
        <v>209</v>
      </c>
      <c r="H269" s="104">
        <v>3</v>
      </c>
      <c r="I269" s="104">
        <v>1</v>
      </c>
      <c r="J269" s="78">
        <f>+H269*G269</f>
        <v>627</v>
      </c>
      <c r="K269" s="78">
        <f>+I269*G269</f>
        <v>209</v>
      </c>
      <c r="L269" s="70">
        <f t="shared" si="18"/>
        <v>836</v>
      </c>
      <c r="M269" s="265">
        <v>162</v>
      </c>
      <c r="N269" s="266"/>
      <c r="O269" s="51"/>
    </row>
    <row r="270" spans="1:15" s="52" customFormat="1" ht="30.75" customHeight="1" x14ac:dyDescent="0.35">
      <c r="A270" s="50"/>
      <c r="B270" s="77">
        <v>4</v>
      </c>
      <c r="C270" s="104">
        <v>0</v>
      </c>
      <c r="D270" s="104">
        <v>0</v>
      </c>
      <c r="E270" s="104">
        <v>0</v>
      </c>
      <c r="F270" s="104">
        <v>0</v>
      </c>
      <c r="G270" s="58">
        <f t="shared" si="17"/>
        <v>0</v>
      </c>
      <c r="H270" s="104">
        <v>0</v>
      </c>
      <c r="I270" s="104">
        <v>0</v>
      </c>
      <c r="J270" s="78">
        <f>+H270*G270</f>
        <v>0</v>
      </c>
      <c r="K270" s="78">
        <f>+I270*G270</f>
        <v>0</v>
      </c>
      <c r="L270" s="70">
        <f t="shared" si="18"/>
        <v>0</v>
      </c>
      <c r="M270" s="265">
        <v>0</v>
      </c>
      <c r="N270" s="266"/>
      <c r="O270" s="51"/>
    </row>
    <row r="271" spans="1:15" s="52" customFormat="1" ht="30.75" customHeight="1" x14ac:dyDescent="0.35">
      <c r="A271" s="50"/>
      <c r="B271" s="77">
        <v>5</v>
      </c>
      <c r="C271" s="104">
        <v>0</v>
      </c>
      <c r="D271" s="104">
        <v>0</v>
      </c>
      <c r="E271" s="104">
        <v>0</v>
      </c>
      <c r="F271" s="104">
        <v>0</v>
      </c>
      <c r="G271" s="58">
        <f t="shared" si="17"/>
        <v>0</v>
      </c>
      <c r="H271" s="104">
        <v>0</v>
      </c>
      <c r="I271" s="104">
        <v>0</v>
      </c>
      <c r="J271" s="78">
        <f>+H271*G271</f>
        <v>0</v>
      </c>
      <c r="K271" s="78">
        <f>+I271*G271</f>
        <v>0</v>
      </c>
      <c r="L271" s="70">
        <f t="shared" si="18"/>
        <v>0</v>
      </c>
      <c r="M271" s="265">
        <v>0</v>
      </c>
      <c r="N271" s="266"/>
      <c r="O271" s="51"/>
    </row>
    <row r="272" spans="1:15" s="52" customFormat="1" ht="30.75" customHeight="1" thickBot="1" x14ac:dyDescent="0.4">
      <c r="A272" s="50"/>
      <c r="B272" s="40" t="s">
        <v>13</v>
      </c>
      <c r="C272" s="57">
        <f>+SUM(C267:C271)</f>
        <v>131</v>
      </c>
      <c r="D272" s="57">
        <f>+SUM(D267:D271)</f>
        <v>93</v>
      </c>
      <c r="E272" s="57">
        <f>+SUM(E267:E271)</f>
        <v>38</v>
      </c>
      <c r="F272" s="57">
        <f>+SUM(F267:F271)</f>
        <v>0</v>
      </c>
      <c r="G272" s="58">
        <f t="shared" si="17"/>
        <v>262</v>
      </c>
      <c r="H272" s="60">
        <f>+IFERROR(AVERAGE(H267:H271),0)</f>
        <v>1.2</v>
      </c>
      <c r="I272" s="63">
        <f>+IFERROR(AVERAGE(I267:I271),0)</f>
        <v>0.4</v>
      </c>
      <c r="J272" s="60">
        <f>+SUM(J267:J271)</f>
        <v>741</v>
      </c>
      <c r="K272" s="62">
        <f>+SUM(K267:K271)</f>
        <v>247</v>
      </c>
      <c r="L272" s="70">
        <f t="shared" si="18"/>
        <v>988</v>
      </c>
      <c r="M272" s="267">
        <f>+SUM(M267:N271)</f>
        <v>200</v>
      </c>
      <c r="N272" s="268"/>
      <c r="O272" s="51"/>
    </row>
    <row r="273" spans="1:15" ht="25.5" customHeight="1" x14ac:dyDescent="0.35">
      <c r="A273" s="4"/>
      <c r="B273" s="26" t="s">
        <v>22</v>
      </c>
      <c r="C273" s="1"/>
      <c r="D273" s="1"/>
      <c r="E273" s="1"/>
      <c r="F273" s="1"/>
      <c r="G273" s="1"/>
      <c r="H273" s="27" t="s">
        <v>53</v>
      </c>
      <c r="I273" s="28"/>
      <c r="J273" s="1"/>
      <c r="K273" s="1"/>
      <c r="L273" s="1"/>
      <c r="M273"/>
      <c r="N273" s="30"/>
      <c r="O273" s="8"/>
    </row>
    <row r="274" spans="1:15" ht="25.5" customHeight="1" x14ac:dyDescent="0.35">
      <c r="A274" s="4"/>
      <c r="B274" s="492" t="s">
        <v>280</v>
      </c>
      <c r="C274" s="336"/>
      <c r="D274" s="336"/>
      <c r="E274" s="336"/>
      <c r="F274" s="336"/>
      <c r="G274" s="337"/>
      <c r="H274" s="15"/>
      <c r="I274"/>
      <c r="J274"/>
      <c r="K274"/>
      <c r="L274"/>
      <c r="M274"/>
      <c r="N274" s="30"/>
      <c r="O274" s="8"/>
    </row>
    <row r="275" spans="1:15" ht="25.5" customHeight="1" x14ac:dyDescent="0.35">
      <c r="A275" s="4"/>
      <c r="B275" s="338"/>
      <c r="C275" s="336"/>
      <c r="D275" s="336"/>
      <c r="E275" s="336"/>
      <c r="F275" s="336"/>
      <c r="G275" s="337"/>
      <c r="H275" s="15"/>
      <c r="I275"/>
      <c r="J275"/>
      <c r="K275"/>
      <c r="L275"/>
      <c r="M275"/>
      <c r="N275" s="30"/>
      <c r="O275" s="8"/>
    </row>
    <row r="276" spans="1:15" ht="25.5" customHeight="1" x14ac:dyDescent="0.35">
      <c r="A276" s="4"/>
      <c r="B276" s="338"/>
      <c r="C276" s="336"/>
      <c r="D276" s="336"/>
      <c r="E276" s="336"/>
      <c r="F276" s="336"/>
      <c r="G276" s="337"/>
      <c r="H276" s="15"/>
      <c r="I276"/>
      <c r="J276"/>
      <c r="K276"/>
      <c r="L276"/>
      <c r="M276"/>
      <c r="N276" s="30"/>
      <c r="O276" s="8"/>
    </row>
    <row r="277" spans="1:15" ht="25.5" customHeight="1" x14ac:dyDescent="0.35">
      <c r="A277" s="4"/>
      <c r="B277" s="338"/>
      <c r="C277" s="336"/>
      <c r="D277" s="336"/>
      <c r="E277" s="336"/>
      <c r="F277" s="336"/>
      <c r="G277" s="337"/>
      <c r="H277" s="15"/>
      <c r="I277"/>
      <c r="J277"/>
      <c r="K277"/>
      <c r="L277"/>
      <c r="M277"/>
      <c r="N277" s="30"/>
      <c r="O277" s="8"/>
    </row>
    <row r="278" spans="1:15" ht="25.5" customHeight="1" x14ac:dyDescent="0.35">
      <c r="A278" s="4"/>
      <c r="B278" s="338"/>
      <c r="C278" s="336"/>
      <c r="D278" s="336"/>
      <c r="E278" s="336"/>
      <c r="F278" s="336"/>
      <c r="G278" s="337"/>
      <c r="H278" s="15"/>
      <c r="I278"/>
      <c r="J278"/>
      <c r="K278"/>
      <c r="L278"/>
      <c r="M278"/>
      <c r="N278" s="30"/>
      <c r="O278" s="8"/>
    </row>
    <row r="279" spans="1:15" ht="25.5" customHeight="1" x14ac:dyDescent="0.35">
      <c r="A279" s="4"/>
      <c r="B279" s="338"/>
      <c r="C279" s="336"/>
      <c r="D279" s="336"/>
      <c r="E279" s="336"/>
      <c r="F279" s="336"/>
      <c r="G279" s="337"/>
      <c r="H279" s="15"/>
      <c r="I279"/>
      <c r="J279"/>
      <c r="K279"/>
      <c r="L279"/>
      <c r="M279"/>
      <c r="N279" s="30"/>
      <c r="O279" s="8"/>
    </row>
    <row r="280" spans="1:15" ht="25.5" customHeight="1" x14ac:dyDescent="0.35">
      <c r="A280" s="4"/>
      <c r="B280" s="338"/>
      <c r="C280" s="336"/>
      <c r="D280" s="336"/>
      <c r="E280" s="336"/>
      <c r="F280" s="336"/>
      <c r="G280" s="337"/>
      <c r="H280" s="15"/>
      <c r="I280"/>
      <c r="J280"/>
      <c r="K280"/>
      <c r="L280"/>
      <c r="M280"/>
      <c r="N280" s="30"/>
      <c r="O280" s="8"/>
    </row>
    <row r="281" spans="1:15" ht="25.5" customHeight="1" x14ac:dyDescent="0.35">
      <c r="A281" s="4"/>
      <c r="B281" s="338"/>
      <c r="C281" s="336"/>
      <c r="D281" s="336"/>
      <c r="E281" s="336"/>
      <c r="F281" s="336"/>
      <c r="G281" s="337"/>
      <c r="H281" s="15"/>
      <c r="I281"/>
      <c r="J281"/>
      <c r="K281"/>
      <c r="L281"/>
      <c r="M281"/>
      <c r="N281" s="30"/>
      <c r="O281" s="8"/>
    </row>
    <row r="282" spans="1:15" ht="25.5" customHeight="1" x14ac:dyDescent="0.35">
      <c r="A282" s="4"/>
      <c r="B282" s="338"/>
      <c r="C282" s="336"/>
      <c r="D282" s="336"/>
      <c r="E282" s="336"/>
      <c r="F282" s="336"/>
      <c r="G282" s="337"/>
      <c r="H282" s="15"/>
      <c r="I282"/>
      <c r="J282"/>
      <c r="K282"/>
      <c r="L282"/>
      <c r="M282"/>
      <c r="N282" s="30"/>
      <c r="O282" s="8"/>
    </row>
    <row r="283" spans="1:15" ht="25.5" customHeight="1" x14ac:dyDescent="0.35">
      <c r="A283" s="4"/>
      <c r="B283" s="338"/>
      <c r="C283" s="336"/>
      <c r="D283" s="336"/>
      <c r="E283" s="336"/>
      <c r="F283" s="336"/>
      <c r="G283" s="337"/>
      <c r="H283" s="15"/>
      <c r="I283"/>
      <c r="J283"/>
      <c r="K283"/>
      <c r="L283"/>
      <c r="M283"/>
      <c r="N283" s="30"/>
      <c r="O283" s="8"/>
    </row>
    <row r="284" spans="1:15" ht="25.5" customHeight="1" x14ac:dyDescent="0.35">
      <c r="A284" s="4"/>
      <c r="B284" s="338"/>
      <c r="C284" s="336"/>
      <c r="D284" s="336"/>
      <c r="E284" s="336"/>
      <c r="F284" s="336"/>
      <c r="G284" s="337"/>
      <c r="H284" s="15"/>
      <c r="I284"/>
      <c r="J284"/>
      <c r="K284"/>
      <c r="L284"/>
      <c r="M284"/>
      <c r="N284" s="30"/>
      <c r="O284" s="8"/>
    </row>
    <row r="285" spans="1:15" ht="25.5" customHeight="1" thickBot="1" x14ac:dyDescent="0.4">
      <c r="A285" s="4"/>
      <c r="B285" s="352"/>
      <c r="C285" s="353"/>
      <c r="D285" s="353"/>
      <c r="E285" s="353"/>
      <c r="F285" s="353"/>
      <c r="G285" s="354"/>
      <c r="H285" s="32"/>
      <c r="I285" s="31"/>
      <c r="J285" s="31"/>
      <c r="K285" s="31"/>
      <c r="L285" s="31"/>
      <c r="M285" s="31"/>
      <c r="N285" s="33"/>
      <c r="O285" s="8"/>
    </row>
    <row r="286" spans="1:15" ht="15" thickBot="1" x14ac:dyDescent="0.4">
      <c r="A286" s="4"/>
      <c r="O286" s="8"/>
    </row>
    <row r="287" spans="1:15" ht="30.75" customHeight="1" thickBot="1" x14ac:dyDescent="0.4">
      <c r="A287" s="4"/>
      <c r="B287" s="290" t="s">
        <v>148</v>
      </c>
      <c r="C287" s="291"/>
      <c r="D287" s="291"/>
      <c r="E287" s="291"/>
      <c r="F287" s="291"/>
      <c r="G287" s="291"/>
      <c r="H287" s="291"/>
      <c r="I287" s="291"/>
      <c r="J287" s="291"/>
      <c r="K287" s="291"/>
      <c r="L287" s="291"/>
      <c r="M287" s="291"/>
      <c r="N287" s="292"/>
      <c r="O287" s="8"/>
    </row>
    <row r="288" spans="1:15" ht="48" customHeight="1" x14ac:dyDescent="0.35">
      <c r="A288" s="4"/>
      <c r="B288" s="39" t="s">
        <v>149</v>
      </c>
      <c r="C288" s="307" t="s">
        <v>54</v>
      </c>
      <c r="D288" s="307"/>
      <c r="E288" s="38" t="s">
        <v>55</v>
      </c>
      <c r="F288" s="38" t="s">
        <v>88</v>
      </c>
      <c r="G288" s="309" t="s">
        <v>171</v>
      </c>
      <c r="H288" s="310" t="s">
        <v>56</v>
      </c>
      <c r="I288" s="309" t="s">
        <v>172</v>
      </c>
      <c r="J288" s="471"/>
      <c r="K288" s="347" t="s">
        <v>160</v>
      </c>
      <c r="L288" s="348"/>
      <c r="M288" s="310" t="s">
        <v>161</v>
      </c>
      <c r="N288" s="308"/>
      <c r="O288" s="8"/>
    </row>
    <row r="289" spans="1:18" ht="30.75" customHeight="1" x14ac:dyDescent="0.5">
      <c r="A289" s="4"/>
      <c r="B289" s="73">
        <v>1</v>
      </c>
      <c r="C289" s="496">
        <v>43830</v>
      </c>
      <c r="D289" s="496"/>
      <c r="E289" s="136">
        <v>1431</v>
      </c>
      <c r="F289" s="136">
        <v>43</v>
      </c>
      <c r="G289" s="485">
        <v>1</v>
      </c>
      <c r="H289" s="486"/>
      <c r="I289" s="485">
        <v>1</v>
      </c>
      <c r="J289" s="497"/>
      <c r="K289" s="488" t="s">
        <v>254</v>
      </c>
      <c r="L289" s="489"/>
      <c r="M289" s="490" t="s">
        <v>254</v>
      </c>
      <c r="N289" s="489"/>
      <c r="O289" s="8"/>
    </row>
    <row r="290" spans="1:18" ht="30.75" customHeight="1" x14ac:dyDescent="0.5">
      <c r="A290" s="4"/>
      <c r="B290" s="73">
        <v>2</v>
      </c>
      <c r="C290" s="503"/>
      <c r="D290" s="504"/>
      <c r="E290" s="136"/>
      <c r="F290" s="136"/>
      <c r="G290" s="485"/>
      <c r="H290" s="486"/>
      <c r="I290" s="485"/>
      <c r="J290" s="487"/>
      <c r="K290" s="488"/>
      <c r="L290" s="489"/>
      <c r="M290" s="490"/>
      <c r="N290" s="489"/>
      <c r="O290" s="8"/>
    </row>
    <row r="291" spans="1:18" ht="30.75" customHeight="1" x14ac:dyDescent="0.5">
      <c r="A291" s="4"/>
      <c r="B291" s="73">
        <v>3</v>
      </c>
      <c r="C291" s="483"/>
      <c r="D291" s="484"/>
      <c r="E291" s="136"/>
      <c r="F291" s="136"/>
      <c r="G291" s="485"/>
      <c r="H291" s="486"/>
      <c r="I291" s="485"/>
      <c r="J291" s="487"/>
      <c r="K291" s="488"/>
      <c r="L291" s="489"/>
      <c r="M291" s="490"/>
      <c r="N291" s="489"/>
      <c r="O291" s="8"/>
    </row>
    <row r="292" spans="1:18" ht="30.75" customHeight="1" x14ac:dyDescent="0.5">
      <c r="A292" s="4"/>
      <c r="B292" s="73">
        <v>4</v>
      </c>
      <c r="C292" s="483"/>
      <c r="D292" s="484"/>
      <c r="E292" s="136"/>
      <c r="F292" s="136"/>
      <c r="G292" s="485"/>
      <c r="H292" s="486"/>
      <c r="I292" s="485"/>
      <c r="J292" s="487"/>
      <c r="K292" s="488"/>
      <c r="L292" s="489"/>
      <c r="M292" s="490"/>
      <c r="N292" s="489"/>
      <c r="O292" s="8"/>
    </row>
    <row r="293" spans="1:18" ht="30.75" customHeight="1" x14ac:dyDescent="0.5">
      <c r="A293" s="4"/>
      <c r="B293" s="73">
        <v>5</v>
      </c>
      <c r="C293" s="483"/>
      <c r="D293" s="484"/>
      <c r="E293" s="136"/>
      <c r="F293" s="136"/>
      <c r="G293" s="485"/>
      <c r="H293" s="486"/>
      <c r="I293" s="485"/>
      <c r="J293" s="487"/>
      <c r="K293" s="488"/>
      <c r="L293" s="489"/>
      <c r="M293" s="490"/>
      <c r="N293" s="489"/>
      <c r="O293" s="8"/>
    </row>
    <row r="294" spans="1:18" ht="30.75" customHeight="1" x14ac:dyDescent="0.5">
      <c r="A294" s="4"/>
      <c r="B294" s="73">
        <v>6</v>
      </c>
      <c r="C294" s="483"/>
      <c r="D294" s="484"/>
      <c r="E294" s="136"/>
      <c r="F294" s="136"/>
      <c r="G294" s="139"/>
      <c r="H294" s="140"/>
      <c r="I294" s="139"/>
      <c r="J294" s="141"/>
      <c r="K294" s="142"/>
      <c r="L294" s="143"/>
      <c r="M294" s="144"/>
      <c r="N294" s="143"/>
      <c r="O294" s="8"/>
    </row>
    <row r="295" spans="1:18" ht="30.75" customHeight="1" x14ac:dyDescent="0.5">
      <c r="A295" s="4"/>
      <c r="B295" s="73">
        <v>7</v>
      </c>
      <c r="C295" s="483"/>
      <c r="D295" s="484"/>
      <c r="E295" s="136"/>
      <c r="F295" s="136"/>
      <c r="G295" s="139"/>
      <c r="H295" s="140"/>
      <c r="I295" s="139"/>
      <c r="J295" s="141"/>
      <c r="K295" s="142"/>
      <c r="L295" s="143"/>
      <c r="M295" s="144"/>
      <c r="N295" s="143"/>
      <c r="O295" s="8"/>
    </row>
    <row r="296" spans="1:18" ht="30.75" customHeight="1" x14ac:dyDescent="0.5">
      <c r="A296" s="4"/>
      <c r="B296" s="73">
        <v>8</v>
      </c>
      <c r="C296" s="483"/>
      <c r="D296" s="484"/>
      <c r="E296" s="136"/>
      <c r="F296" s="136"/>
      <c r="G296" s="139"/>
      <c r="H296" s="140"/>
      <c r="I296" s="139"/>
      <c r="J296" s="141"/>
      <c r="K296" s="142"/>
      <c r="L296" s="143"/>
      <c r="M296" s="144"/>
      <c r="N296" s="143"/>
      <c r="O296" s="8"/>
    </row>
    <row r="297" spans="1:18" ht="30.75" customHeight="1" x14ac:dyDescent="0.5">
      <c r="A297" s="4"/>
      <c r="B297" s="73">
        <v>9</v>
      </c>
      <c r="C297" s="483"/>
      <c r="D297" s="484"/>
      <c r="E297" s="136"/>
      <c r="F297" s="136"/>
      <c r="G297" s="485"/>
      <c r="H297" s="486"/>
      <c r="I297" s="485"/>
      <c r="J297" s="487"/>
      <c r="K297" s="488"/>
      <c r="L297" s="489"/>
      <c r="M297" s="490"/>
      <c r="N297" s="489"/>
      <c r="O297" s="8"/>
    </row>
    <row r="298" spans="1:18" ht="30.75" customHeight="1" x14ac:dyDescent="0.5">
      <c r="A298" s="4"/>
      <c r="B298" s="73">
        <v>10</v>
      </c>
      <c r="C298" s="483"/>
      <c r="D298" s="484"/>
      <c r="E298" s="136"/>
      <c r="F298" s="136"/>
      <c r="G298" s="485"/>
      <c r="H298" s="486"/>
      <c r="I298" s="485"/>
      <c r="J298" s="487"/>
      <c r="K298" s="488"/>
      <c r="L298" s="489"/>
      <c r="M298" s="490"/>
      <c r="N298" s="489"/>
      <c r="O298" s="8"/>
    </row>
    <row r="299" spans="1:18" ht="30.75" customHeight="1" x14ac:dyDescent="0.5">
      <c r="A299" s="4"/>
      <c r="B299" s="79">
        <v>11</v>
      </c>
      <c r="C299" s="483"/>
      <c r="D299" s="484"/>
      <c r="E299" s="145"/>
      <c r="F299" s="145"/>
      <c r="G299" s="146"/>
      <c r="H299" s="147"/>
      <c r="I299" s="146"/>
      <c r="J299" s="148"/>
      <c r="K299" s="149"/>
      <c r="L299" s="150"/>
      <c r="M299" s="151"/>
      <c r="N299" s="150"/>
      <c r="O299" s="8"/>
    </row>
    <row r="300" spans="1:18" ht="30.75" customHeight="1" thickBot="1" x14ac:dyDescent="0.55000000000000004">
      <c r="A300" s="4"/>
      <c r="B300" s="74">
        <v>12</v>
      </c>
      <c r="C300" s="498"/>
      <c r="D300" s="499"/>
      <c r="E300" s="152"/>
      <c r="F300" s="152"/>
      <c r="G300" s="500"/>
      <c r="H300" s="501"/>
      <c r="I300" s="500"/>
      <c r="J300" s="502"/>
      <c r="K300" s="478"/>
      <c r="L300" s="479"/>
      <c r="M300" s="480"/>
      <c r="N300" s="479"/>
      <c r="O300" s="8"/>
    </row>
    <row r="301" spans="1:18" ht="60" customHeight="1" thickBot="1" x14ac:dyDescent="0.4">
      <c r="A301" s="4"/>
      <c r="B301" s="320" t="s">
        <v>150</v>
      </c>
      <c r="C301" s="321"/>
      <c r="D301" s="321"/>
      <c r="E301" s="321"/>
      <c r="F301" s="321"/>
      <c r="G301" s="321"/>
      <c r="H301" s="321"/>
      <c r="I301" s="321"/>
      <c r="J301" s="321"/>
      <c r="K301" s="321"/>
      <c r="L301" s="321"/>
      <c r="M301" s="321"/>
      <c r="N301" s="322"/>
      <c r="O301" s="8"/>
      <c r="R301" s="34"/>
    </row>
    <row r="302" spans="1:18" ht="25.5" customHeight="1" x14ac:dyDescent="0.35">
      <c r="A302" s="4"/>
      <c r="B302" s="37" t="s">
        <v>157</v>
      </c>
      <c r="C302"/>
      <c r="D302"/>
      <c r="E302"/>
      <c r="F302"/>
      <c r="G302" s="18"/>
      <c r="H302" s="18"/>
      <c r="I302" s="18"/>
      <c r="J302"/>
      <c r="K302"/>
      <c r="L302"/>
      <c r="M302"/>
      <c r="N302" s="30"/>
      <c r="O302" s="8"/>
    </row>
    <row r="303" spans="1:18" ht="25.5" customHeight="1" x14ac:dyDescent="0.35">
      <c r="A303" s="4"/>
      <c r="B303" s="445" t="s">
        <v>307</v>
      </c>
      <c r="C303" s="446"/>
      <c r="D303" s="446"/>
      <c r="E303" s="446"/>
      <c r="F303" s="446"/>
      <c r="G303" s="446"/>
      <c r="H303" s="446"/>
      <c r="I303" s="446"/>
      <c r="J303" s="446"/>
      <c r="K303" s="446"/>
      <c r="L303" s="446"/>
      <c r="M303" s="446"/>
      <c r="N303" s="505"/>
      <c r="O303" s="8"/>
    </row>
    <row r="304" spans="1:18" ht="25.5" customHeight="1" x14ac:dyDescent="0.35">
      <c r="A304" s="4"/>
      <c r="B304" s="448"/>
      <c r="C304" s="446"/>
      <c r="D304" s="446"/>
      <c r="E304" s="446"/>
      <c r="F304" s="446"/>
      <c r="G304" s="446"/>
      <c r="H304" s="446"/>
      <c r="I304" s="446"/>
      <c r="J304" s="446"/>
      <c r="K304" s="446"/>
      <c r="L304" s="446"/>
      <c r="M304" s="446"/>
      <c r="N304" s="505"/>
      <c r="O304" s="8"/>
    </row>
    <row r="305" spans="1:15" ht="25.5" customHeight="1" x14ac:dyDescent="0.35">
      <c r="A305" s="4"/>
      <c r="B305" s="448"/>
      <c r="C305" s="446"/>
      <c r="D305" s="446"/>
      <c r="E305" s="446"/>
      <c r="F305" s="446"/>
      <c r="G305" s="446"/>
      <c r="H305" s="446"/>
      <c r="I305" s="446"/>
      <c r="J305" s="446"/>
      <c r="K305" s="446"/>
      <c r="L305" s="446"/>
      <c r="M305" s="446"/>
      <c r="N305" s="505"/>
      <c r="O305" s="8"/>
    </row>
    <row r="306" spans="1:15" ht="25.5" customHeight="1" x14ac:dyDescent="0.35">
      <c r="A306" s="4"/>
      <c r="B306" s="448"/>
      <c r="C306" s="446"/>
      <c r="D306" s="446"/>
      <c r="E306" s="446"/>
      <c r="F306" s="446"/>
      <c r="G306" s="446"/>
      <c r="H306" s="446"/>
      <c r="I306" s="446"/>
      <c r="J306" s="446"/>
      <c r="K306" s="446"/>
      <c r="L306" s="446"/>
      <c r="M306" s="446"/>
      <c r="N306" s="505"/>
      <c r="O306" s="8"/>
    </row>
    <row r="307" spans="1:15" ht="25.5" customHeight="1" x14ac:dyDescent="0.35">
      <c r="A307" s="4"/>
      <c r="B307" s="448"/>
      <c r="C307" s="446"/>
      <c r="D307" s="446"/>
      <c r="E307" s="446"/>
      <c r="F307" s="446"/>
      <c r="G307" s="446"/>
      <c r="H307" s="446"/>
      <c r="I307" s="446"/>
      <c r="J307" s="446"/>
      <c r="K307" s="446"/>
      <c r="L307" s="446"/>
      <c r="M307" s="446"/>
      <c r="N307" s="505"/>
      <c r="O307" s="8"/>
    </row>
    <row r="308" spans="1:15" ht="25.5" customHeight="1" x14ac:dyDescent="0.35">
      <c r="A308" s="4"/>
      <c r="B308" s="448"/>
      <c r="C308" s="446"/>
      <c r="D308" s="446"/>
      <c r="E308" s="446"/>
      <c r="F308" s="446"/>
      <c r="G308" s="446"/>
      <c r="H308" s="446"/>
      <c r="I308" s="446"/>
      <c r="J308" s="446"/>
      <c r="K308" s="446"/>
      <c r="L308" s="446"/>
      <c r="M308" s="446"/>
      <c r="N308" s="505"/>
      <c r="O308" s="8"/>
    </row>
    <row r="309" spans="1:15" ht="25.5" customHeight="1" x14ac:dyDescent="0.35">
      <c r="A309" s="4"/>
      <c r="B309" s="448"/>
      <c r="C309" s="446"/>
      <c r="D309" s="446"/>
      <c r="E309" s="446"/>
      <c r="F309" s="446"/>
      <c r="G309" s="446"/>
      <c r="H309" s="446"/>
      <c r="I309" s="446"/>
      <c r="J309" s="446"/>
      <c r="K309" s="446"/>
      <c r="L309" s="446"/>
      <c r="M309" s="446"/>
      <c r="N309" s="505"/>
      <c r="O309" s="8"/>
    </row>
    <row r="310" spans="1:15" ht="25.5" customHeight="1" x14ac:dyDescent="0.35">
      <c r="A310" s="4"/>
      <c r="B310" s="448"/>
      <c r="C310" s="446"/>
      <c r="D310" s="446"/>
      <c r="E310" s="446"/>
      <c r="F310" s="446"/>
      <c r="G310" s="446"/>
      <c r="H310" s="446"/>
      <c r="I310" s="446"/>
      <c r="J310" s="446"/>
      <c r="K310" s="446"/>
      <c r="L310" s="446"/>
      <c r="M310" s="446"/>
      <c r="N310" s="505"/>
      <c r="O310" s="8"/>
    </row>
    <row r="311" spans="1:15" ht="25.5" customHeight="1" x14ac:dyDescent="0.35">
      <c r="A311" s="4"/>
      <c r="B311" s="448"/>
      <c r="C311" s="446"/>
      <c r="D311" s="446"/>
      <c r="E311" s="446"/>
      <c r="F311" s="446"/>
      <c r="G311" s="446"/>
      <c r="H311" s="446"/>
      <c r="I311" s="446"/>
      <c r="J311" s="446"/>
      <c r="K311" s="446"/>
      <c r="L311" s="446"/>
      <c r="M311" s="446"/>
      <c r="N311" s="505"/>
      <c r="O311" s="8"/>
    </row>
    <row r="312" spans="1:15" ht="25.5" customHeight="1" x14ac:dyDescent="0.35">
      <c r="A312" s="4"/>
      <c r="B312" s="448"/>
      <c r="C312" s="446"/>
      <c r="D312" s="446"/>
      <c r="E312" s="446"/>
      <c r="F312" s="446"/>
      <c r="G312" s="446"/>
      <c r="H312" s="446"/>
      <c r="I312" s="446"/>
      <c r="J312" s="446"/>
      <c r="K312" s="446"/>
      <c r="L312" s="446"/>
      <c r="M312" s="446"/>
      <c r="N312" s="505"/>
      <c r="O312" s="8"/>
    </row>
    <row r="313" spans="1:15" ht="25.5" customHeight="1" x14ac:dyDescent="0.35">
      <c r="A313" s="4"/>
      <c r="B313" s="448"/>
      <c r="C313" s="446"/>
      <c r="D313" s="446"/>
      <c r="E313" s="446"/>
      <c r="F313" s="446"/>
      <c r="G313" s="446"/>
      <c r="H313" s="446"/>
      <c r="I313" s="446"/>
      <c r="J313" s="446"/>
      <c r="K313" s="446"/>
      <c r="L313" s="446"/>
      <c r="M313" s="446"/>
      <c r="N313" s="505"/>
      <c r="O313" s="8"/>
    </row>
    <row r="314" spans="1:15" ht="25.5" customHeight="1" x14ac:dyDescent="0.35">
      <c r="A314" s="4"/>
      <c r="B314" s="448"/>
      <c r="C314" s="446"/>
      <c r="D314" s="446"/>
      <c r="E314" s="446"/>
      <c r="F314" s="446"/>
      <c r="G314" s="446"/>
      <c r="H314" s="446"/>
      <c r="I314" s="446"/>
      <c r="J314" s="446"/>
      <c r="K314" s="446"/>
      <c r="L314" s="446"/>
      <c r="M314" s="446"/>
      <c r="N314" s="505"/>
      <c r="O314" s="8"/>
    </row>
    <row r="315" spans="1:15" ht="25.5" customHeight="1" x14ac:dyDescent="0.35">
      <c r="A315" s="4"/>
      <c r="B315" s="448"/>
      <c r="C315" s="446"/>
      <c r="D315" s="446"/>
      <c r="E315" s="446"/>
      <c r="F315" s="446"/>
      <c r="G315" s="446"/>
      <c r="H315" s="446"/>
      <c r="I315" s="446"/>
      <c r="J315" s="446"/>
      <c r="K315" s="446"/>
      <c r="L315" s="446"/>
      <c r="M315" s="446"/>
      <c r="N315" s="505"/>
      <c r="O315" s="8"/>
    </row>
    <row r="316" spans="1:15" ht="25.5" customHeight="1" thickBot="1" x14ac:dyDescent="0.4">
      <c r="A316" s="4"/>
      <c r="B316" s="449"/>
      <c r="C316" s="450"/>
      <c r="D316" s="450"/>
      <c r="E316" s="450"/>
      <c r="F316" s="450"/>
      <c r="G316" s="450"/>
      <c r="H316" s="450"/>
      <c r="I316" s="450"/>
      <c r="J316" s="450"/>
      <c r="K316" s="450"/>
      <c r="L316" s="450"/>
      <c r="M316" s="450"/>
      <c r="N316" s="506"/>
      <c r="O316" s="8"/>
    </row>
    <row r="317" spans="1:15" ht="15" thickBot="1" x14ac:dyDescent="0.4">
      <c r="A317" s="5"/>
      <c r="B317" s="9"/>
      <c r="C317" s="9"/>
      <c r="D317" s="9"/>
      <c r="E317" s="9"/>
      <c r="F317" s="9"/>
      <c r="G317" s="9"/>
      <c r="H317" s="9"/>
      <c r="I317" s="9"/>
      <c r="J317" s="9"/>
      <c r="K317" s="9"/>
      <c r="L317" s="9"/>
      <c r="M317" s="9"/>
      <c r="N317" s="9"/>
      <c r="O317" s="10"/>
    </row>
  </sheetData>
  <sheetProtection formatCells="0" formatColumns="0" formatRows="0" insertColumns="0" insertRows="0" insertHyperlinks="0" deleteColumns="0" deleteRows="0" selectLockedCells="1" sort="0" autoFilter="0" pivotTables="0"/>
  <mergeCells count="456">
    <mergeCell ref="F248:I248"/>
    <mergeCell ref="F249:I249"/>
    <mergeCell ref="F250:I250"/>
    <mergeCell ref="F251:I251"/>
    <mergeCell ref="C259:D259"/>
    <mergeCell ref="C294:D294"/>
    <mergeCell ref="C299:D299"/>
    <mergeCell ref="M290:N290"/>
    <mergeCell ref="K251:N251"/>
    <mergeCell ref="K262:N262"/>
    <mergeCell ref="C252:D252"/>
    <mergeCell ref="F252:I252"/>
    <mergeCell ref="K252:N252"/>
    <mergeCell ref="C253:D253"/>
    <mergeCell ref="F253:I253"/>
    <mergeCell ref="K253:N253"/>
    <mergeCell ref="C254:D254"/>
    <mergeCell ref="F254:I254"/>
    <mergeCell ref="K254:N254"/>
    <mergeCell ref="C255:D255"/>
    <mergeCell ref="F255:I255"/>
    <mergeCell ref="K255:N255"/>
    <mergeCell ref="F261:I261"/>
    <mergeCell ref="K261:N261"/>
    <mergeCell ref="C257:D257"/>
    <mergeCell ref="F257:I257"/>
    <mergeCell ref="K257:N257"/>
    <mergeCell ref="C258:D258"/>
    <mergeCell ref="F258:I258"/>
    <mergeCell ref="K258:N258"/>
    <mergeCell ref="C249:D249"/>
    <mergeCell ref="C250:D250"/>
    <mergeCell ref="C256:D256"/>
    <mergeCell ref="F256:I256"/>
    <mergeCell ref="K256:N256"/>
    <mergeCell ref="B303:N316"/>
    <mergeCell ref="B216:N229"/>
    <mergeCell ref="C291:D291"/>
    <mergeCell ref="G291:H291"/>
    <mergeCell ref="I291:J291"/>
    <mergeCell ref="K291:L291"/>
    <mergeCell ref="M291:N291"/>
    <mergeCell ref="C292:D292"/>
    <mergeCell ref="G292:H292"/>
    <mergeCell ref="I292:J292"/>
    <mergeCell ref="K292:L292"/>
    <mergeCell ref="M292:N292"/>
    <mergeCell ref="F259:I259"/>
    <mergeCell ref="K259:N259"/>
    <mergeCell ref="C260:D260"/>
    <mergeCell ref="F260:I260"/>
    <mergeCell ref="K260:N260"/>
    <mergeCell ref="C261:D261"/>
    <mergeCell ref="K248:N248"/>
    <mergeCell ref="K249:N249"/>
    <mergeCell ref="K250:N250"/>
    <mergeCell ref="C251:D251"/>
    <mergeCell ref="F244:I244"/>
    <mergeCell ref="F245:I245"/>
    <mergeCell ref="B301:N301"/>
    <mergeCell ref="C289:D289"/>
    <mergeCell ref="G289:H289"/>
    <mergeCell ref="I289:J289"/>
    <mergeCell ref="K289:L289"/>
    <mergeCell ref="M289:N289"/>
    <mergeCell ref="C295:D295"/>
    <mergeCell ref="C296:D296"/>
    <mergeCell ref="C298:D298"/>
    <mergeCell ref="G298:H298"/>
    <mergeCell ref="I298:J298"/>
    <mergeCell ref="K298:L298"/>
    <mergeCell ref="M298:N298"/>
    <mergeCell ref="C300:D300"/>
    <mergeCell ref="G300:H300"/>
    <mergeCell ref="I300:J300"/>
    <mergeCell ref="C293:D293"/>
    <mergeCell ref="G293:H293"/>
    <mergeCell ref="I293:J293"/>
    <mergeCell ref="K293:L293"/>
    <mergeCell ref="M293:N293"/>
    <mergeCell ref="C290:D290"/>
    <mergeCell ref="G290:H290"/>
    <mergeCell ref="I290:J290"/>
    <mergeCell ref="K300:L300"/>
    <mergeCell ref="M300:N300"/>
    <mergeCell ref="F262:I262"/>
    <mergeCell ref="B287:N287"/>
    <mergeCell ref="C288:D288"/>
    <mergeCell ref="G288:H288"/>
    <mergeCell ref="I288:J288"/>
    <mergeCell ref="K288:L288"/>
    <mergeCell ref="M288:N288"/>
    <mergeCell ref="C297:D297"/>
    <mergeCell ref="G297:H297"/>
    <mergeCell ref="I297:J297"/>
    <mergeCell ref="K297:L297"/>
    <mergeCell ref="M297:N297"/>
    <mergeCell ref="C262:D262"/>
    <mergeCell ref="B264:N264"/>
    <mergeCell ref="B274:G285"/>
    <mergeCell ref="B265:B266"/>
    <mergeCell ref="G265:G266"/>
    <mergeCell ref="C265:F265"/>
    <mergeCell ref="H265:N265"/>
    <mergeCell ref="M266:N266"/>
    <mergeCell ref="K290:L290"/>
    <mergeCell ref="M267:N267"/>
    <mergeCell ref="M268:N268"/>
    <mergeCell ref="C240:D240"/>
    <mergeCell ref="C241:D241"/>
    <mergeCell ref="C242:D242"/>
    <mergeCell ref="C243:D243"/>
    <mergeCell ref="C244:D244"/>
    <mergeCell ref="C232:D232"/>
    <mergeCell ref="C248:D248"/>
    <mergeCell ref="F234:I234"/>
    <mergeCell ref="F235:I235"/>
    <mergeCell ref="F236:I236"/>
    <mergeCell ref="F237:I237"/>
    <mergeCell ref="F238:I238"/>
    <mergeCell ref="F239:I239"/>
    <mergeCell ref="F240:I240"/>
    <mergeCell ref="C245:D245"/>
    <mergeCell ref="C246:D246"/>
    <mergeCell ref="C247:D247"/>
    <mergeCell ref="C237:D237"/>
    <mergeCell ref="C238:D238"/>
    <mergeCell ref="C239:D239"/>
    <mergeCell ref="C234:D234"/>
    <mergeCell ref="C235:D235"/>
    <mergeCell ref="F241:I241"/>
    <mergeCell ref="F243:I243"/>
    <mergeCell ref="F246:I246"/>
    <mergeCell ref="F247:I247"/>
    <mergeCell ref="K233:N233"/>
    <mergeCell ref="K234:N234"/>
    <mergeCell ref="K235:N235"/>
    <mergeCell ref="K236:N236"/>
    <mergeCell ref="K237:N237"/>
    <mergeCell ref="K238:N238"/>
    <mergeCell ref="K239:N239"/>
    <mergeCell ref="K240:N240"/>
    <mergeCell ref="K241:N241"/>
    <mergeCell ref="K244:N244"/>
    <mergeCell ref="K245:N245"/>
    <mergeCell ref="K246:N246"/>
    <mergeCell ref="K247:N247"/>
    <mergeCell ref="K242:N242"/>
    <mergeCell ref="K243:N243"/>
    <mergeCell ref="C236:D236"/>
    <mergeCell ref="B231:N231"/>
    <mergeCell ref="F233:I233"/>
    <mergeCell ref="C233:D233"/>
    <mergeCell ref="F232:I232"/>
    <mergeCell ref="K232:N232"/>
    <mergeCell ref="C213:D213"/>
    <mergeCell ref="C212:D212"/>
    <mergeCell ref="C209:D209"/>
    <mergeCell ref="C214:D214"/>
    <mergeCell ref="K212:N212"/>
    <mergeCell ref="K213:N213"/>
    <mergeCell ref="K214:N214"/>
    <mergeCell ref="C211:D211"/>
    <mergeCell ref="B185:G198"/>
    <mergeCell ref="B153:N167"/>
    <mergeCell ref="E90:F90"/>
    <mergeCell ref="K202:N202"/>
    <mergeCell ref="F202:I202"/>
    <mergeCell ref="C179:D179"/>
    <mergeCell ref="C181:D181"/>
    <mergeCell ref="E179:F179"/>
    <mergeCell ref="E180:F180"/>
    <mergeCell ref="E181:F181"/>
    <mergeCell ref="E171:F171"/>
    <mergeCell ref="G171:H171"/>
    <mergeCell ref="C172:D172"/>
    <mergeCell ref="C173:D173"/>
    <mergeCell ref="C174:D174"/>
    <mergeCell ref="C175:D175"/>
    <mergeCell ref="E172:F172"/>
    <mergeCell ref="E173:F173"/>
    <mergeCell ref="E174:F174"/>
    <mergeCell ref="E175:F175"/>
    <mergeCell ref="C90:D90"/>
    <mergeCell ref="C91:D91"/>
    <mergeCell ref="C92:D92"/>
    <mergeCell ref="G172:H172"/>
    <mergeCell ref="G173:H173"/>
    <mergeCell ref="G174:H174"/>
    <mergeCell ref="G175:H175"/>
    <mergeCell ref="G176:H176"/>
    <mergeCell ref="B169:N169"/>
    <mergeCell ref="C170:D170"/>
    <mergeCell ref="M170:N170"/>
    <mergeCell ref="C171:D171"/>
    <mergeCell ref="M171:N171"/>
    <mergeCell ref="E170:F170"/>
    <mergeCell ref="E176:F176"/>
    <mergeCell ref="C176:D176"/>
    <mergeCell ref="B99:N99"/>
    <mergeCell ref="B116:N116"/>
    <mergeCell ref="C118:D118"/>
    <mergeCell ref="E118:F118"/>
    <mergeCell ref="E94:F94"/>
    <mergeCell ref="E95:F95"/>
    <mergeCell ref="E96:F96"/>
    <mergeCell ref="E98:F98"/>
    <mergeCell ref="M98:N98"/>
    <mergeCell ref="K98:L98"/>
    <mergeCell ref="I94:J94"/>
    <mergeCell ref="I95:J95"/>
    <mergeCell ref="I96:J96"/>
    <mergeCell ref="C94:D94"/>
    <mergeCell ref="C95:D95"/>
    <mergeCell ref="C96:D96"/>
    <mergeCell ref="C98:D98"/>
    <mergeCell ref="M96:N96"/>
    <mergeCell ref="M97:N97"/>
    <mergeCell ref="K117:N117"/>
    <mergeCell ref="E177:F177"/>
    <mergeCell ref="E178:F178"/>
    <mergeCell ref="C183:D183"/>
    <mergeCell ref="E183:F183"/>
    <mergeCell ref="M183:N183"/>
    <mergeCell ref="C182:D182"/>
    <mergeCell ref="M182:N182"/>
    <mergeCell ref="E182:F182"/>
    <mergeCell ref="G177:H177"/>
    <mergeCell ref="G178:H178"/>
    <mergeCell ref="G179:H179"/>
    <mergeCell ref="G180:H180"/>
    <mergeCell ref="G181:H181"/>
    <mergeCell ref="G182:H182"/>
    <mergeCell ref="M177:N177"/>
    <mergeCell ref="M178:N178"/>
    <mergeCell ref="M179:N179"/>
    <mergeCell ref="M181:N181"/>
    <mergeCell ref="C177:D177"/>
    <mergeCell ref="C178:D178"/>
    <mergeCell ref="C180:D180"/>
    <mergeCell ref="C201:D202"/>
    <mergeCell ref="E201:I201"/>
    <mergeCell ref="C206:D206"/>
    <mergeCell ref="C204:D204"/>
    <mergeCell ref="C205:D205"/>
    <mergeCell ref="C207:D207"/>
    <mergeCell ref="C208:D208"/>
    <mergeCell ref="K210:N210"/>
    <mergeCell ref="K211:N211"/>
    <mergeCell ref="F209:I209"/>
    <mergeCell ref="K206:N206"/>
    <mergeCell ref="K207:N207"/>
    <mergeCell ref="K208:N208"/>
    <mergeCell ref="K209:N209"/>
    <mergeCell ref="F203:I203"/>
    <mergeCell ref="F204:I204"/>
    <mergeCell ref="F205:I205"/>
    <mergeCell ref="F206:I206"/>
    <mergeCell ref="F207:I207"/>
    <mergeCell ref="F208:I208"/>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K18:L18"/>
    <mergeCell ref="K19:L19"/>
    <mergeCell ref="K20:N20"/>
    <mergeCell ref="M91:N91"/>
    <mergeCell ref="M92:N92"/>
    <mergeCell ref="M93:N93"/>
    <mergeCell ref="M94:N94"/>
    <mergeCell ref="M95:N95"/>
    <mergeCell ref="B37:N37"/>
    <mergeCell ref="B62:N62"/>
    <mergeCell ref="M18:N18"/>
    <mergeCell ref="M19:N19"/>
    <mergeCell ref="H45:J45"/>
    <mergeCell ref="B22:G35"/>
    <mergeCell ref="B47:G60"/>
    <mergeCell ref="B89:B90"/>
    <mergeCell ref="B63:B64"/>
    <mergeCell ref="M89:N90"/>
    <mergeCell ref="K89:L90"/>
    <mergeCell ref="I89:J90"/>
    <mergeCell ref="C89:G89"/>
    <mergeCell ref="C63:G63"/>
    <mergeCell ref="H63:M63"/>
    <mergeCell ref="B88:N88"/>
    <mergeCell ref="B74:N86"/>
    <mergeCell ref="E97:F97"/>
    <mergeCell ref="C97:D97"/>
    <mergeCell ref="I97:J97"/>
    <mergeCell ref="I98:J98"/>
    <mergeCell ref="K91:L91"/>
    <mergeCell ref="K92:L92"/>
    <mergeCell ref="K93:L93"/>
    <mergeCell ref="K94:L94"/>
    <mergeCell ref="K95:L95"/>
    <mergeCell ref="K96:L96"/>
    <mergeCell ref="K97:L97"/>
    <mergeCell ref="E92:F92"/>
    <mergeCell ref="E93:F93"/>
    <mergeCell ref="I91:J91"/>
    <mergeCell ref="I92:J92"/>
    <mergeCell ref="I93:J93"/>
    <mergeCell ref="G98:H98"/>
    <mergeCell ref="G97:H97"/>
    <mergeCell ref="G96:H96"/>
    <mergeCell ref="G95:H95"/>
    <mergeCell ref="G94:H94"/>
    <mergeCell ref="G93:H93"/>
    <mergeCell ref="E91:F91"/>
    <mergeCell ref="G92:H92"/>
    <mergeCell ref="G91:H91"/>
    <mergeCell ref="G90:H90"/>
    <mergeCell ref="G127:H127"/>
    <mergeCell ref="G128:H128"/>
    <mergeCell ref="B101:G114"/>
    <mergeCell ref="C126:D126"/>
    <mergeCell ref="C121:D121"/>
    <mergeCell ref="E126:F126"/>
    <mergeCell ref="E121:F121"/>
    <mergeCell ref="G118:H118"/>
    <mergeCell ref="G124:H124"/>
    <mergeCell ref="G125:H125"/>
    <mergeCell ref="G126:H126"/>
    <mergeCell ref="G119:H119"/>
    <mergeCell ref="G120:H120"/>
    <mergeCell ref="G121:H121"/>
    <mergeCell ref="C128:D128"/>
    <mergeCell ref="E128:F128"/>
    <mergeCell ref="C123:D123"/>
    <mergeCell ref="E123:F123"/>
    <mergeCell ref="C122:D122"/>
    <mergeCell ref="E122:F122"/>
    <mergeCell ref="C93:D93"/>
    <mergeCell ref="I120:J120"/>
    <mergeCell ref="E119:F119"/>
    <mergeCell ref="B117:B118"/>
    <mergeCell ref="C117:J117"/>
    <mergeCell ref="I118:J118"/>
    <mergeCell ref="I124:J124"/>
    <mergeCell ref="I125:J125"/>
    <mergeCell ref="C120:D120"/>
    <mergeCell ref="E120:F120"/>
    <mergeCell ref="C119:D119"/>
    <mergeCell ref="C124:D124"/>
    <mergeCell ref="G123:H123"/>
    <mergeCell ref="G122:H122"/>
    <mergeCell ref="I123:J123"/>
    <mergeCell ref="I119:J119"/>
    <mergeCell ref="I121:J121"/>
    <mergeCell ref="I122:J122"/>
    <mergeCell ref="I127:J127"/>
    <mergeCell ref="I128:J128"/>
    <mergeCell ref="I147:J147"/>
    <mergeCell ref="I148:J148"/>
    <mergeCell ref="I149:J149"/>
    <mergeCell ref="C127:D127"/>
    <mergeCell ref="E127:F127"/>
    <mergeCell ref="E124:F124"/>
    <mergeCell ref="C125:D125"/>
    <mergeCell ref="E125:F125"/>
    <mergeCell ref="I126:J126"/>
    <mergeCell ref="C149:D149"/>
    <mergeCell ref="C148:D148"/>
    <mergeCell ref="G148:H148"/>
    <mergeCell ref="G149:H149"/>
    <mergeCell ref="B130:G139"/>
    <mergeCell ref="I150:J150"/>
    <mergeCell ref="B146:N146"/>
    <mergeCell ref="C147:D147"/>
    <mergeCell ref="M147:N147"/>
    <mergeCell ref="G147:H147"/>
    <mergeCell ref="K170:L170"/>
    <mergeCell ref="G170:H170"/>
    <mergeCell ref="I170:J170"/>
    <mergeCell ref="I171:J171"/>
    <mergeCell ref="K171:L171"/>
    <mergeCell ref="K147:L147"/>
    <mergeCell ref="K148:L148"/>
    <mergeCell ref="K149:L149"/>
    <mergeCell ref="K150:L150"/>
    <mergeCell ref="M148:N148"/>
    <mergeCell ref="M149:N149"/>
    <mergeCell ref="M150:N150"/>
    <mergeCell ref="C150:D150"/>
    <mergeCell ref="B151:N151"/>
    <mergeCell ref="G150:H150"/>
    <mergeCell ref="M269:N269"/>
    <mergeCell ref="K183:L183"/>
    <mergeCell ref="I172:J172"/>
    <mergeCell ref="I173:J173"/>
    <mergeCell ref="I174:J174"/>
    <mergeCell ref="I175:J175"/>
    <mergeCell ref="I176:J176"/>
    <mergeCell ref="I177:J177"/>
    <mergeCell ref="I178:J178"/>
    <mergeCell ref="I179:J179"/>
    <mergeCell ref="I180:J180"/>
    <mergeCell ref="K175:L175"/>
    <mergeCell ref="K176:L176"/>
    <mergeCell ref="K177:L177"/>
    <mergeCell ref="K178:L178"/>
    <mergeCell ref="M172:N172"/>
    <mergeCell ref="M173:N173"/>
    <mergeCell ref="M174:N174"/>
    <mergeCell ref="M175:N175"/>
    <mergeCell ref="M176:N176"/>
    <mergeCell ref="K172:L172"/>
    <mergeCell ref="K173:L173"/>
    <mergeCell ref="K174:L174"/>
    <mergeCell ref="F242:I242"/>
    <mergeCell ref="M270:N270"/>
    <mergeCell ref="M271:N271"/>
    <mergeCell ref="M272:N272"/>
    <mergeCell ref="I181:J181"/>
    <mergeCell ref="I182:J182"/>
    <mergeCell ref="I183:J183"/>
    <mergeCell ref="K179:L179"/>
    <mergeCell ref="K180:L180"/>
    <mergeCell ref="K181:L181"/>
    <mergeCell ref="K182:L182"/>
    <mergeCell ref="M180:N180"/>
    <mergeCell ref="F210:I210"/>
    <mergeCell ref="F211:I211"/>
    <mergeCell ref="F212:I212"/>
    <mergeCell ref="F213:I213"/>
    <mergeCell ref="F214:I214"/>
    <mergeCell ref="K203:N203"/>
    <mergeCell ref="K204:N204"/>
    <mergeCell ref="K205:N205"/>
    <mergeCell ref="B200:N200"/>
    <mergeCell ref="C203:D203"/>
    <mergeCell ref="B201:B202"/>
    <mergeCell ref="J201:N201"/>
    <mergeCell ref="C210:D210"/>
  </mergeCells>
  <conditionalFormatting sqref="G119:H128">
    <cfRule type="cellIs" dxfId="11" priority="21" operator="lessThan">
      <formula>0</formula>
    </cfRule>
  </conditionalFormatting>
  <conditionalFormatting sqref="I119:J128">
    <cfRule type="cellIs" dxfId="10" priority="22" operator="greaterThan">
      <formula>1</formula>
    </cfRule>
  </conditionalFormatting>
  <conditionalFormatting sqref="I171:J182">
    <cfRule type="cellIs" dxfId="9" priority="14" operator="lessThan">
      <formula>0</formula>
    </cfRule>
  </conditionalFormatting>
  <conditionalFormatting sqref="I171:J183">
    <cfRule type="cellIs" dxfId="8" priority="16" operator="greaterThan">
      <formula>1</formula>
    </cfRule>
  </conditionalFormatting>
  <conditionalFormatting sqref="K91:L98">
    <cfRule type="cellIs" dxfId="7" priority="23" operator="lessThan">
      <formula>0</formula>
    </cfRule>
  </conditionalFormatting>
  <conditionalFormatting sqref="K91:N98">
    <cfRule type="cellIs" dxfId="6" priority="1" operator="lessThan">
      <formula>-1</formula>
    </cfRule>
  </conditionalFormatting>
  <conditionalFormatting sqref="M119:M128">
    <cfRule type="cellIs" dxfId="5" priority="20" operator="lessThan">
      <formula>0</formula>
    </cfRule>
  </conditionalFormatting>
  <conditionalFormatting sqref="M171:N183">
    <cfRule type="cellIs" dxfId="4" priority="2" operator="greaterThan">
      <formula>1</formula>
    </cfRule>
    <cfRule type="cellIs" dxfId="3" priority="3" operator="lessThan">
      <formula>0</formula>
    </cfRule>
  </conditionalFormatting>
  <conditionalFormatting sqref="N119:N128">
    <cfRule type="cellIs" dxfId="2" priority="19" operator="greaterThan">
      <formula>1</formula>
    </cfRule>
  </conditionalFormatting>
  <dataValidations count="3">
    <dataValidation type="list" allowBlank="1" showInputMessage="1" showErrorMessage="1" sqref="K289:N300 M148:N150" xr:uid="{00000000-0002-0000-0000-000000000000}">
      <formula1>"CUMPLE,NO CUMPLE"</formula1>
    </dataValidation>
    <dataValidation type="list" allowBlank="1" showInputMessage="1" showErrorMessage="1" sqref="J233:J262 E203:E214 J203:J214" xr:uid="{00000000-0002-0000-0000-000001000000}">
      <formula1>"CONFORME, NO CONFORME"</formula1>
    </dataValidation>
    <dataValidation type="list" allowBlank="1" showInputMessage="1" showErrorMessage="1" sqref="E233:E262" xr:uid="{00000000-0002-0000-0000-000002000000}">
      <formula1>"Operativa, Administrativa, Financiera,Tecnologica,Comunicaciones,Recurso Humano, Infraestrcutura, Eventos Naturales, Otros "</formula1>
    </dataValidation>
  </dataValidations>
  <pageMargins left="0.2" right="0.2" top="0.5" bottom="0.5" header="0.05" footer="0.05"/>
  <pageSetup scale="29" orientation="landscape"/>
  <headerFooter>
    <oddFooter>&amp;CPAGINA 1 DE &amp;N</oddFooter>
  </headerFooter>
  <rowBreaks count="2" manualBreakCount="2">
    <brk id="87" max="14" man="1"/>
    <brk id="168" max="14" man="1"/>
  </rowBreaks>
  <colBreaks count="1" manualBreakCount="1">
    <brk id="15" max="1048575" man="1"/>
  </colBreaks>
  <ignoredErrors>
    <ignoredError sqref="G267:G271 C272:F272" formulaRange="1"/>
    <ignoredError sqref="L268:L272" formula="1"/>
    <ignoredError sqref="G272" formula="1"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E5D3-912A-4B8B-82CF-68AD3D7826D4}">
  <dimension ref="A1:L486"/>
  <sheetViews>
    <sheetView tabSelected="1" workbookViewId="0"/>
  </sheetViews>
  <sheetFormatPr baseColWidth="10" defaultColWidth="11.453125" defaultRowHeight="14.5" x14ac:dyDescent="0.35"/>
  <cols>
    <col min="1" max="1" width="2.54296875" customWidth="1"/>
    <col min="2" max="2" width="25.26953125" style="195" customWidth="1"/>
    <col min="3" max="3" width="24.7265625" style="173" customWidth="1"/>
    <col min="4" max="4" width="19.26953125" style="243" customWidth="1"/>
    <col min="5" max="5" width="21.7265625" style="243" customWidth="1"/>
    <col min="6" max="6" width="24.26953125" style="243" customWidth="1"/>
    <col min="7" max="7" width="19.7265625" style="176" customWidth="1"/>
    <col min="8" max="8" width="15.453125" style="173" customWidth="1"/>
    <col min="12" max="12" width="24.7265625" customWidth="1"/>
  </cols>
  <sheetData>
    <row r="1" spans="1:9" ht="9" customHeight="1" x14ac:dyDescent="0.35">
      <c r="A1" s="3"/>
      <c r="B1" s="192"/>
      <c r="C1" s="170"/>
      <c r="D1" s="213"/>
      <c r="E1" s="213"/>
      <c r="F1" s="213"/>
      <c r="G1" s="174"/>
      <c r="H1" s="170"/>
    </row>
    <row r="2" spans="1:9" ht="15" customHeight="1" x14ac:dyDescent="0.35">
      <c r="A2" s="4"/>
      <c r="B2" s="511" t="s">
        <v>120</v>
      </c>
      <c r="C2" s="512"/>
      <c r="D2" s="512"/>
      <c r="E2" s="512"/>
      <c r="F2" s="513"/>
      <c r="G2" s="214" t="s">
        <v>128</v>
      </c>
      <c r="H2" s="215"/>
    </row>
    <row r="3" spans="1:9" ht="27" customHeight="1" x14ac:dyDescent="0.35">
      <c r="A3" s="4"/>
      <c r="B3" s="514"/>
      <c r="C3" s="515"/>
      <c r="D3" s="515"/>
      <c r="E3" s="515"/>
      <c r="F3" s="516"/>
      <c r="G3" s="216"/>
      <c r="H3" s="217"/>
    </row>
    <row r="4" spans="1:9" x14ac:dyDescent="0.35">
      <c r="A4" s="4"/>
      <c r="B4" s="193"/>
      <c r="C4" s="171"/>
      <c r="D4" s="218"/>
      <c r="E4" s="218"/>
      <c r="F4" s="218"/>
      <c r="G4" s="175"/>
      <c r="H4" s="171"/>
    </row>
    <row r="5" spans="1:9" ht="12.75" customHeight="1" x14ac:dyDescent="0.35">
      <c r="A5" s="4"/>
      <c r="B5" s="194" t="s">
        <v>18</v>
      </c>
      <c r="C5" s="172"/>
      <c r="D5" s="219" t="s">
        <v>19</v>
      </c>
      <c r="E5" s="220"/>
      <c r="F5" s="220"/>
      <c r="G5" s="186" t="s">
        <v>20</v>
      </c>
      <c r="H5" s="177"/>
    </row>
    <row r="6" spans="1:9" ht="28.5" customHeight="1" x14ac:dyDescent="0.35">
      <c r="A6" s="4"/>
      <c r="B6" s="517" t="str">
        <f>+'[1]Informe Anual CGM'!B6:E6</f>
        <v>EMPRESAS PUBLICAS DE MEDELLIN -COMERCIALIZADOR</v>
      </c>
      <c r="C6" s="518"/>
      <c r="D6" s="514" t="str">
        <f>+'[1]Informe Anual CGM'!F6</f>
        <v>CGM EPM (COMERCIALIZADOR)</v>
      </c>
      <c r="E6" s="515"/>
      <c r="F6" s="516"/>
      <c r="G6" s="221">
        <v>2020</v>
      </c>
      <c r="H6" s="222"/>
    </row>
    <row r="7" spans="1:9" ht="12.75" customHeight="1" x14ac:dyDescent="0.35">
      <c r="A7" s="4"/>
      <c r="B7" s="194" t="s">
        <v>51</v>
      </c>
      <c r="C7" s="172"/>
      <c r="D7" s="223" t="s">
        <v>52</v>
      </c>
      <c r="E7" s="218"/>
      <c r="F7" s="218"/>
      <c r="G7" s="186" t="s">
        <v>21</v>
      </c>
      <c r="H7" s="177"/>
    </row>
    <row r="8" spans="1:9" ht="28.5" customHeight="1" x14ac:dyDescent="0.35">
      <c r="A8" s="4"/>
      <c r="B8" s="517" t="str">
        <f>+'[1]Informe Anual CGM'!B8:E8</f>
        <v>EPMC</v>
      </c>
      <c r="C8" s="518"/>
      <c r="D8" s="514" t="str">
        <f>+'[1]Informe Anual CGM'!F8</f>
        <v>CRC0226</v>
      </c>
      <c r="E8" s="515"/>
      <c r="F8" s="516"/>
      <c r="G8" s="224">
        <v>43889</v>
      </c>
      <c r="H8" s="225"/>
    </row>
    <row r="9" spans="1:9" ht="15" thickBot="1" x14ac:dyDescent="0.4">
      <c r="A9" s="4"/>
      <c r="B9" s="193"/>
      <c r="C9" s="171"/>
      <c r="D9" s="218"/>
      <c r="E9" s="218"/>
      <c r="F9" s="218"/>
      <c r="G9" s="175"/>
      <c r="H9" s="171"/>
    </row>
    <row r="10" spans="1:9" ht="30.75" customHeight="1" thickBot="1" x14ac:dyDescent="0.4">
      <c r="A10" s="4"/>
      <c r="B10" s="226" t="s">
        <v>121</v>
      </c>
      <c r="C10" s="227"/>
      <c r="D10" s="228"/>
      <c r="E10" s="228"/>
      <c r="F10" s="228"/>
      <c r="G10" s="227"/>
      <c r="H10" s="229"/>
    </row>
    <row r="11" spans="1:9" ht="36.75" customHeight="1" x14ac:dyDescent="0.35">
      <c r="A11" s="4"/>
      <c r="B11" s="253" t="s">
        <v>122</v>
      </c>
      <c r="C11" s="188" t="s">
        <v>123</v>
      </c>
      <c r="D11" s="519" t="s">
        <v>124</v>
      </c>
      <c r="E11" s="520"/>
      <c r="F11" s="521"/>
      <c r="G11" s="188" t="s">
        <v>125</v>
      </c>
      <c r="H11" s="189" t="s">
        <v>253</v>
      </c>
    </row>
    <row r="12" spans="1:9" ht="17.149999999999999" customHeight="1" x14ac:dyDescent="0.35">
      <c r="A12" s="4"/>
      <c r="B12" s="245" t="s">
        <v>422</v>
      </c>
      <c r="C12" s="252" t="s">
        <v>380</v>
      </c>
      <c r="D12" s="508" t="s">
        <v>329</v>
      </c>
      <c r="E12" s="509"/>
      <c r="F12" s="510"/>
      <c r="G12" s="196">
        <v>43466</v>
      </c>
      <c r="H12" s="198" t="s">
        <v>308</v>
      </c>
      <c r="I12">
        <f>COUNTIF(D12:$D$486,"="&amp;D12)</f>
        <v>1</v>
      </c>
    </row>
    <row r="13" spans="1:9" ht="17.149999999999999" customHeight="1" x14ac:dyDescent="0.35">
      <c r="A13" s="4"/>
      <c r="B13" s="244" t="s">
        <v>423</v>
      </c>
      <c r="C13" s="230">
        <v>434964</v>
      </c>
      <c r="D13" s="508" t="s">
        <v>319</v>
      </c>
      <c r="E13" s="509"/>
      <c r="F13" s="510"/>
      <c r="G13" s="196">
        <v>43466</v>
      </c>
      <c r="H13" s="198" t="s">
        <v>308</v>
      </c>
      <c r="I13">
        <f>COUNTIF(D13:$D$486,"="&amp;D13)</f>
        <v>1</v>
      </c>
    </row>
    <row r="14" spans="1:9" ht="17.149999999999999" customHeight="1" x14ac:dyDescent="0.35">
      <c r="A14" s="4"/>
      <c r="B14" s="245" t="s">
        <v>424</v>
      </c>
      <c r="C14" s="231">
        <v>493033</v>
      </c>
      <c r="D14" s="508" t="s">
        <v>352</v>
      </c>
      <c r="E14" s="509"/>
      <c r="F14" s="510"/>
      <c r="G14" s="196">
        <v>43466</v>
      </c>
      <c r="H14" s="198" t="s">
        <v>308</v>
      </c>
      <c r="I14">
        <f>COUNTIF(D14:$D$486,"="&amp;D14)</f>
        <v>1</v>
      </c>
    </row>
    <row r="15" spans="1:9" ht="17.149999999999999" customHeight="1" x14ac:dyDescent="0.35">
      <c r="A15" s="4"/>
      <c r="B15" s="245" t="s">
        <v>425</v>
      </c>
      <c r="C15" s="231">
        <v>5359</v>
      </c>
      <c r="D15" s="508" t="s">
        <v>320</v>
      </c>
      <c r="E15" s="509"/>
      <c r="F15" s="510"/>
      <c r="G15" s="196">
        <v>43466</v>
      </c>
      <c r="H15" s="198" t="s">
        <v>308</v>
      </c>
      <c r="I15">
        <f>COUNTIF(D15:$D$486,"="&amp;D15)</f>
        <v>1</v>
      </c>
    </row>
    <row r="16" spans="1:9" ht="17.149999999999999" customHeight="1" x14ac:dyDescent="0.35">
      <c r="A16" s="4"/>
      <c r="B16" s="245" t="s">
        <v>426</v>
      </c>
      <c r="C16" s="231">
        <v>68512000</v>
      </c>
      <c r="D16" s="508" t="s">
        <v>321</v>
      </c>
      <c r="E16" s="509"/>
      <c r="F16" s="510"/>
      <c r="G16" s="196">
        <v>43466</v>
      </c>
      <c r="H16" s="198" t="s">
        <v>308</v>
      </c>
      <c r="I16">
        <f>COUNTIF(D16:$D$486,"="&amp;D16)</f>
        <v>1</v>
      </c>
    </row>
    <row r="17" spans="1:12" ht="17.149999999999999" customHeight="1" x14ac:dyDescent="0.35">
      <c r="A17" s="4"/>
      <c r="B17" s="245" t="s">
        <v>427</v>
      </c>
      <c r="C17" s="231">
        <v>218984340</v>
      </c>
      <c r="D17" s="508" t="s">
        <v>322</v>
      </c>
      <c r="E17" s="509"/>
      <c r="F17" s="510"/>
      <c r="G17" s="196">
        <v>43466</v>
      </c>
      <c r="H17" s="198" t="s">
        <v>308</v>
      </c>
      <c r="I17">
        <f>COUNTIF(D17:$D$486,"="&amp;D17)</f>
        <v>1</v>
      </c>
    </row>
    <row r="18" spans="1:12" ht="17.149999999999999" customHeight="1" x14ac:dyDescent="0.35">
      <c r="A18" s="4"/>
      <c r="B18" s="244" t="s">
        <v>428</v>
      </c>
      <c r="C18" s="232">
        <v>2.242800710089E+16</v>
      </c>
      <c r="D18" s="508" t="s">
        <v>323</v>
      </c>
      <c r="E18" s="509"/>
      <c r="F18" s="510"/>
      <c r="G18" s="196">
        <v>43466</v>
      </c>
      <c r="H18" s="198" t="s">
        <v>308</v>
      </c>
      <c r="I18">
        <f>COUNTIF(D18:$D$486,"="&amp;D18)</f>
        <v>1</v>
      </c>
    </row>
    <row r="19" spans="1:12" ht="17.149999999999999" customHeight="1" x14ac:dyDescent="0.35">
      <c r="A19" s="4"/>
      <c r="B19" s="244" t="s">
        <v>429</v>
      </c>
      <c r="C19" s="232">
        <v>9.7351600600076006E+17</v>
      </c>
      <c r="D19" s="508" t="s">
        <v>324</v>
      </c>
      <c r="E19" s="509"/>
      <c r="F19" s="510"/>
      <c r="G19" s="196">
        <v>43466</v>
      </c>
      <c r="H19" s="198" t="s">
        <v>308</v>
      </c>
      <c r="I19">
        <f>COUNTIF(D19:$D$486,"="&amp;D19)</f>
        <v>1</v>
      </c>
    </row>
    <row r="20" spans="1:12" ht="17.149999999999999" customHeight="1" x14ac:dyDescent="0.35">
      <c r="A20" s="4"/>
      <c r="B20" s="244" t="s">
        <v>430</v>
      </c>
      <c r="C20" s="232">
        <v>92692</v>
      </c>
      <c r="D20" s="508" t="s">
        <v>325</v>
      </c>
      <c r="E20" s="509"/>
      <c r="F20" s="510"/>
      <c r="G20" s="196">
        <v>43466</v>
      </c>
      <c r="H20" s="198" t="s">
        <v>308</v>
      </c>
      <c r="I20">
        <f>COUNTIF(D20:$D$486,"="&amp;D20)</f>
        <v>1</v>
      </c>
    </row>
    <row r="21" spans="1:12" ht="17.149999999999999" customHeight="1" x14ac:dyDescent="0.35">
      <c r="A21" s="4"/>
      <c r="B21" s="244" t="s">
        <v>431</v>
      </c>
      <c r="C21" s="232">
        <v>2800480</v>
      </c>
      <c r="D21" s="508" t="s">
        <v>326</v>
      </c>
      <c r="E21" s="509"/>
      <c r="F21" s="510"/>
      <c r="G21" s="196">
        <v>43466</v>
      </c>
      <c r="H21" s="198" t="s">
        <v>308</v>
      </c>
      <c r="I21">
        <f>COUNTIF(D21:$D$486,"="&amp;D21)</f>
        <v>1</v>
      </c>
    </row>
    <row r="22" spans="1:12" ht="17.149999999999999" customHeight="1" x14ac:dyDescent="0.35">
      <c r="A22" s="4"/>
      <c r="B22" s="246" t="s">
        <v>432</v>
      </c>
      <c r="C22" s="232">
        <v>5355</v>
      </c>
      <c r="D22" s="508" t="s">
        <v>327</v>
      </c>
      <c r="E22" s="509"/>
      <c r="F22" s="510"/>
      <c r="G22" s="196">
        <v>43466</v>
      </c>
      <c r="H22" s="198" t="s">
        <v>308</v>
      </c>
      <c r="I22">
        <f>COUNTIF(D22:$D$486,"="&amp;D22)</f>
        <v>1</v>
      </c>
    </row>
    <row r="23" spans="1:12" ht="17.149999999999999" customHeight="1" x14ac:dyDescent="0.35">
      <c r="A23" s="4"/>
      <c r="B23" s="246" t="s">
        <v>433</v>
      </c>
      <c r="C23" s="232">
        <v>5356</v>
      </c>
      <c r="D23" s="508" t="s">
        <v>328</v>
      </c>
      <c r="E23" s="509"/>
      <c r="F23" s="510"/>
      <c r="G23" s="196">
        <v>43466</v>
      </c>
      <c r="H23" s="198" t="s">
        <v>308</v>
      </c>
      <c r="I23">
        <f>COUNTIF(D23:$D$486,"="&amp;D23)</f>
        <v>1</v>
      </c>
      <c r="L23" s="187"/>
    </row>
    <row r="24" spans="1:12" ht="17.149999999999999" customHeight="1" x14ac:dyDescent="0.35">
      <c r="A24" s="4"/>
      <c r="B24" s="246" t="s">
        <v>434</v>
      </c>
      <c r="C24" s="232">
        <v>9.010167585E+17</v>
      </c>
      <c r="D24" s="508" t="s">
        <v>330</v>
      </c>
      <c r="E24" s="509"/>
      <c r="F24" s="510"/>
      <c r="G24" s="196">
        <v>43466</v>
      </c>
      <c r="H24" s="198" t="s">
        <v>308</v>
      </c>
      <c r="I24">
        <f>COUNTIF(D24:$D$486,"="&amp;D24)</f>
        <v>1</v>
      </c>
    </row>
    <row r="25" spans="1:12" ht="17.149999999999999" customHeight="1" x14ac:dyDescent="0.35">
      <c r="A25" s="4"/>
      <c r="B25" s="246" t="s">
        <v>435</v>
      </c>
      <c r="C25" s="233">
        <v>289146</v>
      </c>
      <c r="D25" s="508" t="s">
        <v>331</v>
      </c>
      <c r="E25" s="509"/>
      <c r="F25" s="510"/>
      <c r="G25" s="196">
        <v>43466</v>
      </c>
      <c r="H25" s="198" t="s">
        <v>308</v>
      </c>
      <c r="I25">
        <f>COUNTIF(D25:$D$486,"="&amp;D25)</f>
        <v>1</v>
      </c>
    </row>
    <row r="26" spans="1:12" ht="17.149999999999999" customHeight="1" x14ac:dyDescent="0.35">
      <c r="A26" s="4"/>
      <c r="B26" s="246" t="s">
        <v>436</v>
      </c>
      <c r="C26" s="234">
        <v>9.01001762E+17</v>
      </c>
      <c r="D26" s="508" t="s">
        <v>332</v>
      </c>
      <c r="E26" s="509"/>
      <c r="F26" s="510"/>
      <c r="G26" s="196">
        <v>43466</v>
      </c>
      <c r="H26" s="198" t="s">
        <v>308</v>
      </c>
      <c r="I26">
        <f>COUNTIF(D26:$D$486,"="&amp;D26)</f>
        <v>1</v>
      </c>
    </row>
    <row r="27" spans="1:12" ht="17.149999999999999" customHeight="1" x14ac:dyDescent="0.35">
      <c r="A27" s="4"/>
      <c r="B27" s="246" t="s">
        <v>437</v>
      </c>
      <c r="C27" s="234">
        <v>9.01001762E+17</v>
      </c>
      <c r="D27" s="508" t="s">
        <v>353</v>
      </c>
      <c r="E27" s="509"/>
      <c r="F27" s="510"/>
      <c r="G27" s="196">
        <v>43466</v>
      </c>
      <c r="H27" s="198" t="s">
        <v>308</v>
      </c>
      <c r="I27">
        <f>COUNTIF(D27:$D$486,"="&amp;D27)</f>
        <v>1</v>
      </c>
    </row>
    <row r="28" spans="1:12" ht="17.149999999999999" customHeight="1" x14ac:dyDescent="0.35">
      <c r="A28" s="4"/>
      <c r="B28" s="246" t="s">
        <v>438</v>
      </c>
      <c r="C28" s="231">
        <v>513669</v>
      </c>
      <c r="D28" s="508" t="s">
        <v>333</v>
      </c>
      <c r="E28" s="509"/>
      <c r="F28" s="510"/>
      <c r="G28" s="196">
        <v>43466</v>
      </c>
      <c r="H28" s="198" t="s">
        <v>308</v>
      </c>
      <c r="I28">
        <f>COUNTIF(D28:$D$486,"="&amp;D28)</f>
        <v>1</v>
      </c>
    </row>
    <row r="29" spans="1:12" ht="17.149999999999999" customHeight="1" x14ac:dyDescent="0.35">
      <c r="A29" s="4"/>
      <c r="B29" s="246" t="s">
        <v>439</v>
      </c>
      <c r="C29" s="231">
        <v>5444</v>
      </c>
      <c r="D29" s="508" t="s">
        <v>334</v>
      </c>
      <c r="E29" s="509"/>
      <c r="F29" s="510"/>
      <c r="G29" s="196">
        <v>43466</v>
      </c>
      <c r="H29" s="198" t="s">
        <v>308</v>
      </c>
      <c r="I29">
        <f>COUNTIF(D29:$D$486,"="&amp;D29)</f>
        <v>1</v>
      </c>
    </row>
    <row r="30" spans="1:12" ht="17.149999999999999" customHeight="1" x14ac:dyDescent="0.35">
      <c r="A30" s="4"/>
      <c r="B30" s="246" t="s">
        <v>440</v>
      </c>
      <c r="C30" s="231">
        <v>5443</v>
      </c>
      <c r="D30" s="508" t="s">
        <v>354</v>
      </c>
      <c r="E30" s="509"/>
      <c r="F30" s="510"/>
      <c r="G30" s="196">
        <v>43466</v>
      </c>
      <c r="H30" s="198" t="s">
        <v>308</v>
      </c>
      <c r="I30">
        <f>COUNTIF(D30:$D$486,"="&amp;D30)</f>
        <v>1</v>
      </c>
    </row>
    <row r="31" spans="1:12" ht="17.149999999999999" customHeight="1" x14ac:dyDescent="0.35">
      <c r="A31" s="4"/>
      <c r="B31" s="246" t="s">
        <v>441</v>
      </c>
      <c r="C31" s="231">
        <v>1900224</v>
      </c>
      <c r="D31" s="508" t="s">
        <v>355</v>
      </c>
      <c r="E31" s="509"/>
      <c r="F31" s="510"/>
      <c r="G31" s="196">
        <v>43466</v>
      </c>
      <c r="H31" s="198" t="s">
        <v>308</v>
      </c>
      <c r="I31">
        <f>COUNTIF(D31:$D$486,"="&amp;D31)</f>
        <v>1</v>
      </c>
    </row>
    <row r="32" spans="1:12" ht="17.149999999999999" customHeight="1" x14ac:dyDescent="0.35">
      <c r="A32" s="4"/>
      <c r="B32" s="246" t="s">
        <v>442</v>
      </c>
      <c r="C32" s="231">
        <v>92717</v>
      </c>
      <c r="D32" s="508" t="s">
        <v>335</v>
      </c>
      <c r="E32" s="509"/>
      <c r="F32" s="510"/>
      <c r="G32" s="196">
        <v>43466</v>
      </c>
      <c r="H32" s="198" t="s">
        <v>308</v>
      </c>
      <c r="I32">
        <f>COUNTIF(D32:$D$486,"="&amp;D32)</f>
        <v>1</v>
      </c>
    </row>
    <row r="33" spans="1:9" ht="17.149999999999999" customHeight="1" x14ac:dyDescent="0.35">
      <c r="A33" s="4"/>
      <c r="B33" s="246" t="s">
        <v>443</v>
      </c>
      <c r="C33" s="231">
        <v>1523844</v>
      </c>
      <c r="D33" s="508" t="s">
        <v>336</v>
      </c>
      <c r="E33" s="509"/>
      <c r="F33" s="510"/>
      <c r="G33" s="196">
        <v>43466</v>
      </c>
      <c r="H33" s="198" t="s">
        <v>308</v>
      </c>
      <c r="I33">
        <f>COUNTIF(D33:$D$486,"="&amp;D33)</f>
        <v>1</v>
      </c>
    </row>
    <row r="34" spans="1:9" ht="17.149999999999999" customHeight="1" x14ac:dyDescent="0.35">
      <c r="A34" s="4"/>
      <c r="B34" s="246" t="s">
        <v>444</v>
      </c>
      <c r="C34" s="235">
        <v>3078604</v>
      </c>
      <c r="D34" s="508" t="s">
        <v>337</v>
      </c>
      <c r="E34" s="509"/>
      <c r="F34" s="510"/>
      <c r="G34" s="196">
        <v>43466</v>
      </c>
      <c r="H34" s="198" t="s">
        <v>308</v>
      </c>
      <c r="I34">
        <f>COUNTIF(D34:$D$486,"="&amp;D34)</f>
        <v>1</v>
      </c>
    </row>
    <row r="35" spans="1:9" ht="17.149999999999999" customHeight="1" x14ac:dyDescent="0.35">
      <c r="A35" s="4"/>
      <c r="B35" s="246" t="s">
        <v>445</v>
      </c>
      <c r="C35" s="236">
        <v>18895376</v>
      </c>
      <c r="D35" s="508" t="s">
        <v>338</v>
      </c>
      <c r="E35" s="509"/>
      <c r="F35" s="510"/>
      <c r="G35" s="196">
        <v>43466</v>
      </c>
      <c r="H35" s="198" t="s">
        <v>308</v>
      </c>
      <c r="I35">
        <f>COUNTIF(D35:$D$486,"="&amp;D35)</f>
        <v>1</v>
      </c>
    </row>
    <row r="36" spans="1:9" ht="17.149999999999999" customHeight="1" x14ac:dyDescent="0.35">
      <c r="A36" s="4"/>
      <c r="B36" s="246" t="s">
        <v>446</v>
      </c>
      <c r="C36" s="235" t="s">
        <v>380</v>
      </c>
      <c r="D36" s="508" t="s">
        <v>356</v>
      </c>
      <c r="E36" s="509"/>
      <c r="F36" s="510"/>
      <c r="G36" s="196">
        <v>43468</v>
      </c>
      <c r="H36" s="198" t="s">
        <v>308</v>
      </c>
      <c r="I36">
        <f>COUNTIF(D36:$D$486,"="&amp;D36)</f>
        <v>1</v>
      </c>
    </row>
    <row r="37" spans="1:9" ht="17.149999999999999" customHeight="1" x14ac:dyDescent="0.35">
      <c r="A37" s="4"/>
      <c r="B37" s="246" t="s">
        <v>447</v>
      </c>
      <c r="C37" s="236" t="s">
        <v>380</v>
      </c>
      <c r="D37" s="508" t="s">
        <v>339</v>
      </c>
      <c r="E37" s="509"/>
      <c r="F37" s="510"/>
      <c r="G37" s="196">
        <v>43468</v>
      </c>
      <c r="H37" s="198" t="s">
        <v>308</v>
      </c>
      <c r="I37">
        <f>COUNTIF(D37:$D$486,"="&amp;D37)</f>
        <v>1</v>
      </c>
    </row>
    <row r="38" spans="1:9" s="52" customFormat="1" ht="17.149999999999999" customHeight="1" x14ac:dyDescent="0.35">
      <c r="A38" s="50"/>
      <c r="B38" s="246" t="s">
        <v>300</v>
      </c>
      <c r="C38" s="235">
        <v>5436</v>
      </c>
      <c r="D38" s="508" t="s">
        <v>340</v>
      </c>
      <c r="E38" s="509"/>
      <c r="F38" s="510"/>
      <c r="G38" s="196">
        <v>43468</v>
      </c>
      <c r="H38" s="198" t="s">
        <v>308</v>
      </c>
      <c r="I38">
        <f>COUNTIF(D38:$D$486,"="&amp;D38)</f>
        <v>1</v>
      </c>
    </row>
    <row r="39" spans="1:9" ht="17.149999999999999" customHeight="1" x14ac:dyDescent="0.35">
      <c r="A39" s="4"/>
      <c r="B39" s="246" t="s">
        <v>448</v>
      </c>
      <c r="C39" s="237">
        <v>5440</v>
      </c>
      <c r="D39" s="508" t="s">
        <v>357</v>
      </c>
      <c r="E39" s="509"/>
      <c r="F39" s="510"/>
      <c r="G39" s="196">
        <v>43468</v>
      </c>
      <c r="H39" s="198" t="s">
        <v>308</v>
      </c>
      <c r="I39">
        <f>COUNTIF(D39:$D$486,"="&amp;D39)</f>
        <v>1</v>
      </c>
    </row>
    <row r="40" spans="1:9" s="52" customFormat="1" ht="17.149999999999999" customHeight="1" x14ac:dyDescent="0.35">
      <c r="A40" s="50"/>
      <c r="B40" s="246" t="s">
        <v>449</v>
      </c>
      <c r="C40" s="231">
        <v>1162897</v>
      </c>
      <c r="D40" s="508" t="s">
        <v>341</v>
      </c>
      <c r="E40" s="509"/>
      <c r="F40" s="510"/>
      <c r="G40" s="196">
        <v>43468</v>
      </c>
      <c r="H40" s="198" t="s">
        <v>308</v>
      </c>
      <c r="I40">
        <f>COUNTIF(D40:$D$486,"="&amp;D40)</f>
        <v>1</v>
      </c>
    </row>
    <row r="41" spans="1:9" s="52" customFormat="1" ht="17.149999999999999" customHeight="1" x14ac:dyDescent="0.35">
      <c r="A41" s="50"/>
      <c r="B41" s="246" t="s">
        <v>450</v>
      </c>
      <c r="C41" s="231">
        <v>19771878</v>
      </c>
      <c r="D41" s="508" t="s">
        <v>342</v>
      </c>
      <c r="E41" s="509"/>
      <c r="F41" s="510"/>
      <c r="G41" s="196">
        <v>43468</v>
      </c>
      <c r="H41" s="198" t="s">
        <v>308</v>
      </c>
      <c r="I41">
        <f>COUNTIF(D41:$D$486,"="&amp;D41)</f>
        <v>1</v>
      </c>
    </row>
    <row r="42" spans="1:9" s="52" customFormat="1" ht="17.149999999999999" customHeight="1" x14ac:dyDescent="0.35">
      <c r="A42" s="50"/>
      <c r="B42" s="247" t="s">
        <v>451</v>
      </c>
      <c r="C42" s="231" t="s">
        <v>380</v>
      </c>
      <c r="D42" s="508" t="s">
        <v>304</v>
      </c>
      <c r="E42" s="509"/>
      <c r="F42" s="510"/>
      <c r="G42" s="196">
        <v>43493</v>
      </c>
      <c r="H42" s="198" t="s">
        <v>308</v>
      </c>
      <c r="I42">
        <f>COUNTIF(D42:$D$486,"="&amp;D42)</f>
        <v>1</v>
      </c>
    </row>
    <row r="43" spans="1:9" s="52" customFormat="1" ht="17.149999999999999" customHeight="1" x14ac:dyDescent="0.35">
      <c r="A43" s="101"/>
      <c r="B43" s="246" t="s">
        <v>452</v>
      </c>
      <c r="C43" s="235">
        <v>12470094</v>
      </c>
      <c r="D43" s="508" t="s">
        <v>343</v>
      </c>
      <c r="E43" s="509"/>
      <c r="F43" s="510"/>
      <c r="G43" s="196">
        <v>43496</v>
      </c>
      <c r="H43" s="198" t="s">
        <v>308</v>
      </c>
      <c r="I43">
        <f>COUNTIF(D43:$D$486,"="&amp;D43)</f>
        <v>1</v>
      </c>
    </row>
    <row r="44" spans="1:9" s="52" customFormat="1" ht="17.149999999999999" customHeight="1" x14ac:dyDescent="0.35">
      <c r="A44" s="50"/>
      <c r="B44" s="246" t="s">
        <v>453</v>
      </c>
      <c r="C44" s="235">
        <v>259204656</v>
      </c>
      <c r="D44" s="508" t="s">
        <v>411</v>
      </c>
      <c r="E44" s="509"/>
      <c r="F44" s="510"/>
      <c r="G44" s="196">
        <v>43497</v>
      </c>
      <c r="H44" s="198" t="s">
        <v>308</v>
      </c>
      <c r="I44">
        <f>COUNTIF(D44:$D$486,"="&amp;D44)</f>
        <v>1</v>
      </c>
    </row>
    <row r="45" spans="1:9" s="52" customFormat="1" ht="17.149999999999999" customHeight="1" x14ac:dyDescent="0.35">
      <c r="A45" s="101"/>
      <c r="B45" s="246" t="s">
        <v>454</v>
      </c>
      <c r="C45" s="236">
        <v>68512000</v>
      </c>
      <c r="D45" s="508" t="s">
        <v>344</v>
      </c>
      <c r="E45" s="509"/>
      <c r="F45" s="510"/>
      <c r="G45" s="196">
        <v>43510</v>
      </c>
      <c r="H45" s="198" t="s">
        <v>308</v>
      </c>
      <c r="I45">
        <f>COUNTIF(D45:$D$486,"="&amp;D45)</f>
        <v>1</v>
      </c>
    </row>
    <row r="46" spans="1:9" s="52" customFormat="1" ht="17.149999999999999" customHeight="1" x14ac:dyDescent="0.35">
      <c r="A46" s="101"/>
      <c r="B46" s="246" t="s">
        <v>455</v>
      </c>
      <c r="C46" s="235">
        <v>898406102</v>
      </c>
      <c r="D46" s="508" t="s">
        <v>345</v>
      </c>
      <c r="E46" s="509"/>
      <c r="F46" s="510"/>
      <c r="G46" s="196">
        <v>43517</v>
      </c>
      <c r="H46" s="198" t="s">
        <v>308</v>
      </c>
      <c r="I46">
        <f>COUNTIF(D46:$D$486,"="&amp;D46)</f>
        <v>1</v>
      </c>
    </row>
    <row r="47" spans="1:9" s="52" customFormat="1" ht="17.149999999999999" customHeight="1" x14ac:dyDescent="0.35">
      <c r="A47" s="101"/>
      <c r="B47" s="246" t="s">
        <v>456</v>
      </c>
      <c r="C47" s="235" t="s">
        <v>380</v>
      </c>
      <c r="D47" s="508" t="s">
        <v>358</v>
      </c>
      <c r="E47" s="509"/>
      <c r="F47" s="510"/>
      <c r="G47" s="196">
        <v>43524</v>
      </c>
      <c r="H47" s="198" t="s">
        <v>308</v>
      </c>
      <c r="I47">
        <f>COUNTIF(D47:$D$486,"="&amp;D47)</f>
        <v>1</v>
      </c>
    </row>
    <row r="48" spans="1:9" s="52" customFormat="1" ht="17.149999999999999" customHeight="1" x14ac:dyDescent="0.35">
      <c r="A48" s="101"/>
      <c r="B48" s="246" t="s">
        <v>457</v>
      </c>
      <c r="C48" s="235" t="s">
        <v>380</v>
      </c>
      <c r="D48" s="508" t="s">
        <v>413</v>
      </c>
      <c r="E48" s="509"/>
      <c r="F48" s="510"/>
      <c r="G48" s="196">
        <v>43525</v>
      </c>
      <c r="H48" s="198" t="s">
        <v>308</v>
      </c>
      <c r="I48">
        <f>COUNTIF(D48:$D$486,"="&amp;D48)</f>
        <v>1</v>
      </c>
    </row>
    <row r="49" spans="1:11" s="52" customFormat="1" ht="17.149999999999999" customHeight="1" x14ac:dyDescent="0.35">
      <c r="A49" s="101"/>
      <c r="B49" s="246" t="s">
        <v>458</v>
      </c>
      <c r="C49" s="235">
        <v>2800355</v>
      </c>
      <c r="D49" s="508" t="s">
        <v>412</v>
      </c>
      <c r="E49" s="509"/>
      <c r="F49" s="510"/>
      <c r="G49" s="196">
        <v>43525</v>
      </c>
      <c r="H49" s="198" t="s">
        <v>308</v>
      </c>
      <c r="I49">
        <f>COUNTIF(D49:$D$486,"="&amp;D49)</f>
        <v>1</v>
      </c>
    </row>
    <row r="50" spans="1:11" s="52" customFormat="1" ht="17.149999999999999" customHeight="1" x14ac:dyDescent="0.35">
      <c r="A50" s="101"/>
      <c r="B50" s="246" t="s">
        <v>459</v>
      </c>
      <c r="C50" s="231">
        <v>9999999</v>
      </c>
      <c r="D50" s="508" t="s">
        <v>346</v>
      </c>
      <c r="E50" s="509"/>
      <c r="F50" s="510"/>
      <c r="G50" s="196">
        <v>43538</v>
      </c>
      <c r="H50" s="198" t="s">
        <v>308</v>
      </c>
      <c r="I50">
        <f>COUNTIF(D50:$D$486,"="&amp;D50)</f>
        <v>1</v>
      </c>
    </row>
    <row r="51" spans="1:11" s="52" customFormat="1" ht="17.149999999999999" customHeight="1" x14ac:dyDescent="0.35">
      <c r="A51" s="101"/>
      <c r="B51" s="246" t="s">
        <v>460</v>
      </c>
      <c r="C51" s="232">
        <v>5.551000100065E+16</v>
      </c>
      <c r="D51" s="508" t="s">
        <v>414</v>
      </c>
      <c r="E51" s="509"/>
      <c r="F51" s="510"/>
      <c r="G51" s="196">
        <v>43586</v>
      </c>
      <c r="H51" s="198" t="s">
        <v>308</v>
      </c>
      <c r="I51">
        <f>COUNTIF(D51:$D$486,"="&amp;D51)</f>
        <v>1</v>
      </c>
    </row>
    <row r="52" spans="1:11" s="52" customFormat="1" ht="17.149999999999999" customHeight="1" x14ac:dyDescent="0.35">
      <c r="A52" s="101"/>
      <c r="B52" s="246" t="s">
        <v>461</v>
      </c>
      <c r="C52" s="231" t="s">
        <v>382</v>
      </c>
      <c r="D52" s="508" t="s">
        <v>383</v>
      </c>
      <c r="E52" s="509"/>
      <c r="F52" s="510"/>
      <c r="G52" s="196">
        <v>43601</v>
      </c>
      <c r="H52" s="198" t="s">
        <v>308</v>
      </c>
      <c r="I52">
        <f>COUNTIF(D52:$D$486,"="&amp;D52)</f>
        <v>1</v>
      </c>
    </row>
    <row r="53" spans="1:11" s="52" customFormat="1" ht="17.149999999999999" customHeight="1" x14ac:dyDescent="0.35">
      <c r="A53" s="101"/>
      <c r="B53" s="246" t="s">
        <v>462</v>
      </c>
      <c r="C53" s="231">
        <v>569518</v>
      </c>
      <c r="D53" s="508" t="s">
        <v>381</v>
      </c>
      <c r="E53" s="509"/>
      <c r="F53" s="510"/>
      <c r="G53" s="196">
        <v>43601</v>
      </c>
      <c r="H53" s="198" t="s">
        <v>308</v>
      </c>
      <c r="I53">
        <f>COUNTIF(D53:$D$486,"="&amp;D53)</f>
        <v>1</v>
      </c>
    </row>
    <row r="54" spans="1:11" s="52" customFormat="1" ht="17.149999999999999" customHeight="1" x14ac:dyDescent="0.35">
      <c r="A54" s="101"/>
      <c r="B54" s="246" t="s">
        <v>463</v>
      </c>
      <c r="C54" s="238">
        <v>5.452200010013E+16</v>
      </c>
      <c r="D54" s="508" t="s">
        <v>386</v>
      </c>
      <c r="E54" s="509"/>
      <c r="F54" s="510"/>
      <c r="G54" s="196">
        <v>43615</v>
      </c>
      <c r="H54" s="198" t="s">
        <v>308</v>
      </c>
      <c r="I54">
        <f>COUNTIF(D54:$D$486,"="&amp;D54)</f>
        <v>1</v>
      </c>
    </row>
    <row r="55" spans="1:11" s="52" customFormat="1" ht="17.149999999999999" customHeight="1" x14ac:dyDescent="0.35">
      <c r="A55" s="101"/>
      <c r="B55" s="246" t="s">
        <v>464</v>
      </c>
      <c r="C55" s="238">
        <v>9.4332009100440096E+16</v>
      </c>
      <c r="D55" s="508" t="s">
        <v>385</v>
      </c>
      <c r="E55" s="509"/>
      <c r="F55" s="510"/>
      <c r="G55" s="196">
        <v>43615</v>
      </c>
      <c r="H55" s="198" t="s">
        <v>308</v>
      </c>
      <c r="I55">
        <f>COUNTIF(D55:$D$486,"="&amp;D55)</f>
        <v>1</v>
      </c>
    </row>
    <row r="56" spans="1:11" s="52" customFormat="1" ht="17.149999999999999" customHeight="1" x14ac:dyDescent="0.35">
      <c r="A56" s="101"/>
      <c r="B56" s="246" t="s">
        <v>465</v>
      </c>
      <c r="C56" s="238">
        <v>9.4332009100440096E+16</v>
      </c>
      <c r="D56" s="508" t="s">
        <v>384</v>
      </c>
      <c r="E56" s="509"/>
      <c r="F56" s="510"/>
      <c r="G56" s="196">
        <v>43615</v>
      </c>
      <c r="H56" s="198" t="s">
        <v>308</v>
      </c>
      <c r="I56">
        <f>COUNTIF(D56:$D$486,"="&amp;D56)</f>
        <v>1</v>
      </c>
    </row>
    <row r="57" spans="1:11" s="52" customFormat="1" ht="17.149999999999999" customHeight="1" x14ac:dyDescent="0.35">
      <c r="A57" s="101"/>
      <c r="B57" s="246" t="s">
        <v>466</v>
      </c>
      <c r="C57" s="238">
        <v>468778678</v>
      </c>
      <c r="D57" s="508" t="s">
        <v>347</v>
      </c>
      <c r="E57" s="509"/>
      <c r="F57" s="510"/>
      <c r="G57" s="196">
        <v>43617</v>
      </c>
      <c r="H57" s="198" t="s">
        <v>308</v>
      </c>
      <c r="I57">
        <f>COUNTIF(D57:$D$486,"="&amp;D57)</f>
        <v>1</v>
      </c>
    </row>
    <row r="58" spans="1:11" s="52" customFormat="1" ht="17.149999999999999" customHeight="1" x14ac:dyDescent="0.35">
      <c r="A58" s="101"/>
      <c r="B58" s="246" t="s">
        <v>467</v>
      </c>
      <c r="C58" s="238">
        <v>1.650512E+17</v>
      </c>
      <c r="D58" s="508" t="s">
        <v>387</v>
      </c>
      <c r="E58" s="509"/>
      <c r="F58" s="510"/>
      <c r="G58" s="196">
        <v>43623</v>
      </c>
      <c r="H58" s="198" t="s">
        <v>308</v>
      </c>
      <c r="I58">
        <f>COUNTIF(D58:$D$486,"="&amp;D58)</f>
        <v>1</v>
      </c>
    </row>
    <row r="59" spans="1:11" s="52" customFormat="1" ht="17.149999999999999" customHeight="1" x14ac:dyDescent="0.35">
      <c r="A59" s="101"/>
      <c r="B59" s="246" t="s">
        <v>468</v>
      </c>
      <c r="C59" s="238">
        <v>1.590889E+17</v>
      </c>
      <c r="D59" s="508" t="s">
        <v>388</v>
      </c>
      <c r="E59" s="509"/>
      <c r="F59" s="510"/>
      <c r="G59" s="196">
        <v>43629</v>
      </c>
      <c r="H59" s="198" t="s">
        <v>308</v>
      </c>
      <c r="I59">
        <f>COUNTIF(D59:$D$486,"="&amp;D59)</f>
        <v>1</v>
      </c>
    </row>
    <row r="60" spans="1:11" s="52" customFormat="1" ht="17.149999999999999" customHeight="1" x14ac:dyDescent="0.35">
      <c r="A60" s="101"/>
      <c r="B60" s="246" t="s">
        <v>469</v>
      </c>
      <c r="C60" s="238">
        <v>6984829</v>
      </c>
      <c r="D60" s="508" t="s">
        <v>348</v>
      </c>
      <c r="E60" s="509"/>
      <c r="F60" s="510"/>
      <c r="G60" s="196">
        <v>43629</v>
      </c>
      <c r="H60" s="198" t="s">
        <v>308</v>
      </c>
      <c r="I60">
        <f>COUNTIF(D60:$D$486,"="&amp;D60)</f>
        <v>1</v>
      </c>
    </row>
    <row r="61" spans="1:11" s="52" customFormat="1" ht="17.149999999999999" customHeight="1" x14ac:dyDescent="0.35">
      <c r="A61" s="101"/>
      <c r="B61" s="246" t="s">
        <v>470</v>
      </c>
      <c r="C61" s="238">
        <v>392118620</v>
      </c>
      <c r="D61" s="508" t="s">
        <v>390</v>
      </c>
      <c r="E61" s="509"/>
      <c r="F61" s="510"/>
      <c r="G61" s="196">
        <v>43629</v>
      </c>
      <c r="H61" s="198" t="s">
        <v>308</v>
      </c>
      <c r="I61">
        <f>COUNTIF(D61:$D$486,"="&amp;D61)</f>
        <v>1</v>
      </c>
    </row>
    <row r="62" spans="1:11" s="52" customFormat="1" ht="17.149999999999999" customHeight="1" x14ac:dyDescent="0.35">
      <c r="A62" s="101"/>
      <c r="B62" s="246" t="s">
        <v>471</v>
      </c>
      <c r="C62" s="236" t="s">
        <v>380</v>
      </c>
      <c r="D62" s="508" t="s">
        <v>389</v>
      </c>
      <c r="E62" s="509"/>
      <c r="F62" s="510"/>
      <c r="G62" s="196">
        <v>43629</v>
      </c>
      <c r="H62" s="198" t="s">
        <v>308</v>
      </c>
      <c r="I62">
        <f>COUNTIF(D62:$D$486,"="&amp;D62)</f>
        <v>1</v>
      </c>
    </row>
    <row r="63" spans="1:11" s="191" customFormat="1" ht="17.149999999999999" customHeight="1" x14ac:dyDescent="0.35">
      <c r="A63" s="190"/>
      <c r="B63" s="248" t="s">
        <v>418</v>
      </c>
      <c r="C63" s="239" t="s">
        <v>380</v>
      </c>
      <c r="D63" s="528" t="s">
        <v>419</v>
      </c>
      <c r="E63" s="529"/>
      <c r="F63" s="530"/>
      <c r="G63" s="196">
        <v>43647</v>
      </c>
      <c r="H63" s="198" t="s">
        <v>309</v>
      </c>
      <c r="I63">
        <v>2</v>
      </c>
      <c r="J63" s="52"/>
      <c r="K63" s="52"/>
    </row>
    <row r="64" spans="1:11" s="191" customFormat="1" ht="17.149999999999999" customHeight="1" x14ac:dyDescent="0.35">
      <c r="A64" s="190"/>
      <c r="B64" s="246" t="s">
        <v>378</v>
      </c>
      <c r="C64" s="238">
        <v>9.01E+17</v>
      </c>
      <c r="D64" s="528" t="s">
        <v>379</v>
      </c>
      <c r="E64" s="529"/>
      <c r="F64" s="530"/>
      <c r="G64" s="196">
        <v>43647</v>
      </c>
      <c r="H64" s="198" t="s">
        <v>309</v>
      </c>
      <c r="I64">
        <v>2</v>
      </c>
      <c r="J64" s="52"/>
      <c r="K64" s="52"/>
    </row>
    <row r="65" spans="1:11" s="191" customFormat="1" ht="15.75" customHeight="1" x14ac:dyDescent="0.35">
      <c r="A65" s="190"/>
      <c r="B65" s="245" t="s">
        <v>420</v>
      </c>
      <c r="C65" s="238">
        <v>18868666</v>
      </c>
      <c r="D65" s="528" t="s">
        <v>421</v>
      </c>
      <c r="E65" s="529"/>
      <c r="F65" s="530"/>
      <c r="G65" s="196">
        <v>43647</v>
      </c>
      <c r="H65" s="198" t="s">
        <v>309</v>
      </c>
      <c r="I65">
        <v>2</v>
      </c>
      <c r="J65" s="52"/>
      <c r="K65" s="52"/>
    </row>
    <row r="66" spans="1:11" s="52" customFormat="1" ht="17.149999999999999" customHeight="1" x14ac:dyDescent="0.35">
      <c r="A66" s="101"/>
      <c r="B66" s="246" t="s">
        <v>472</v>
      </c>
      <c r="C66" s="238">
        <v>1.39014123E+17</v>
      </c>
      <c r="D66" s="525" t="s">
        <v>393</v>
      </c>
      <c r="E66" s="526"/>
      <c r="F66" s="527"/>
      <c r="G66" s="196">
        <v>43671</v>
      </c>
      <c r="H66" s="198" t="s">
        <v>308</v>
      </c>
      <c r="I66">
        <f>COUNTIF(D66:$D$486,"="&amp;D66)</f>
        <v>1</v>
      </c>
    </row>
    <row r="67" spans="1:11" s="52" customFormat="1" ht="17.149999999999999" customHeight="1" x14ac:dyDescent="0.35">
      <c r="A67" s="101"/>
      <c r="B67" s="249" t="s">
        <v>473</v>
      </c>
      <c r="C67" s="238">
        <v>9807016</v>
      </c>
      <c r="D67" s="525" t="s">
        <v>392</v>
      </c>
      <c r="E67" s="526"/>
      <c r="F67" s="527"/>
      <c r="G67" s="196">
        <v>43671</v>
      </c>
      <c r="H67" s="198" t="s">
        <v>308</v>
      </c>
      <c r="I67">
        <f>COUNTIF(D67:$D$486,"="&amp;D67)</f>
        <v>1</v>
      </c>
    </row>
    <row r="68" spans="1:11" s="52" customFormat="1" ht="17.149999999999999" customHeight="1" x14ac:dyDescent="0.35">
      <c r="A68" s="101"/>
      <c r="B68" s="246" t="s">
        <v>474</v>
      </c>
      <c r="C68" s="238">
        <v>1519565</v>
      </c>
      <c r="D68" s="525" t="s">
        <v>394</v>
      </c>
      <c r="E68" s="526"/>
      <c r="F68" s="527"/>
      <c r="G68" s="196">
        <v>43671</v>
      </c>
      <c r="H68" s="198" t="s">
        <v>308</v>
      </c>
      <c r="I68">
        <f>COUNTIF(D68:$D$486,"="&amp;D68)</f>
        <v>1</v>
      </c>
    </row>
    <row r="69" spans="1:11" s="52" customFormat="1" ht="17.149999999999999" customHeight="1" x14ac:dyDescent="0.35">
      <c r="A69" s="101"/>
      <c r="B69" s="246" t="s">
        <v>475</v>
      </c>
      <c r="C69" s="238">
        <v>1.72045E+17</v>
      </c>
      <c r="D69" s="525" t="s">
        <v>391</v>
      </c>
      <c r="E69" s="526"/>
      <c r="F69" s="527"/>
      <c r="G69" s="196">
        <v>43678</v>
      </c>
      <c r="H69" s="198" t="s">
        <v>308</v>
      </c>
      <c r="I69">
        <f>COUNTIF(D69:$D$486,"="&amp;D69)</f>
        <v>1</v>
      </c>
    </row>
    <row r="70" spans="1:11" s="52" customFormat="1" ht="17.149999999999999" customHeight="1" x14ac:dyDescent="0.35">
      <c r="A70" s="101"/>
      <c r="B70" s="246" t="s">
        <v>378</v>
      </c>
      <c r="C70" s="238">
        <v>9.01E+17</v>
      </c>
      <c r="D70" s="525" t="s">
        <v>379</v>
      </c>
      <c r="E70" s="526"/>
      <c r="F70" s="527"/>
      <c r="G70" s="196">
        <v>43678</v>
      </c>
      <c r="H70" s="198" t="s">
        <v>308</v>
      </c>
      <c r="I70">
        <f>COUNTIF(D70:$D$486,"="&amp;D70)</f>
        <v>1</v>
      </c>
    </row>
    <row r="71" spans="1:11" s="52" customFormat="1" ht="17.149999999999999" customHeight="1" x14ac:dyDescent="0.35">
      <c r="A71" s="101"/>
      <c r="B71" s="245" t="s">
        <v>476</v>
      </c>
      <c r="C71" s="238">
        <v>5.3810102100262096E+16</v>
      </c>
      <c r="D71" s="525" t="s">
        <v>395</v>
      </c>
      <c r="E71" s="526"/>
      <c r="F71" s="527"/>
      <c r="G71" s="196">
        <v>43685</v>
      </c>
      <c r="H71" s="198" t="s">
        <v>308</v>
      </c>
      <c r="I71">
        <f>COUNTIF(D71:$D$486,"="&amp;D71)</f>
        <v>1</v>
      </c>
    </row>
    <row r="72" spans="1:11" s="52" customFormat="1" ht="17.149999999999999" customHeight="1" x14ac:dyDescent="0.35">
      <c r="A72" s="101"/>
      <c r="B72" s="245" t="s">
        <v>477</v>
      </c>
      <c r="C72" s="238">
        <v>6727608</v>
      </c>
      <c r="D72" s="525" t="s">
        <v>318</v>
      </c>
      <c r="E72" s="526"/>
      <c r="F72" s="527"/>
      <c r="G72" s="196">
        <v>43685</v>
      </c>
      <c r="H72" s="198" t="s">
        <v>308</v>
      </c>
      <c r="I72">
        <f>COUNTIF(D72:$D$486,"="&amp;D72)</f>
        <v>1</v>
      </c>
    </row>
    <row r="73" spans="1:11" s="52" customFormat="1" ht="17.149999999999999" customHeight="1" x14ac:dyDescent="0.35">
      <c r="A73" s="101"/>
      <c r="B73" s="245" t="s">
        <v>478</v>
      </c>
      <c r="C73" s="238">
        <v>4.151000066127E+16</v>
      </c>
      <c r="D73" s="525" t="s">
        <v>396</v>
      </c>
      <c r="E73" s="526"/>
      <c r="F73" s="527"/>
      <c r="G73" s="196">
        <v>43699</v>
      </c>
      <c r="H73" s="198" t="s">
        <v>308</v>
      </c>
      <c r="I73">
        <f>COUNTIF(D73:$D$486,"="&amp;D73)</f>
        <v>1</v>
      </c>
    </row>
    <row r="74" spans="1:11" s="52" customFormat="1" ht="17.149999999999999" customHeight="1" x14ac:dyDescent="0.35">
      <c r="A74" s="101"/>
      <c r="B74" s="245" t="s">
        <v>418</v>
      </c>
      <c r="C74" s="238" t="s">
        <v>380</v>
      </c>
      <c r="D74" s="525" t="s">
        <v>419</v>
      </c>
      <c r="E74" s="526"/>
      <c r="F74" s="527"/>
      <c r="G74" s="196">
        <v>43699</v>
      </c>
      <c r="H74" s="198" t="s">
        <v>308</v>
      </c>
      <c r="I74">
        <f>COUNTIF(D74:$D$486,"="&amp;D74)</f>
        <v>1</v>
      </c>
    </row>
    <row r="75" spans="1:11" s="52" customFormat="1" ht="17.149999999999999" customHeight="1" x14ac:dyDescent="0.35">
      <c r="A75" s="101"/>
      <c r="B75" s="245" t="s">
        <v>420</v>
      </c>
      <c r="C75" s="238">
        <v>18868666</v>
      </c>
      <c r="D75" s="525" t="s">
        <v>421</v>
      </c>
      <c r="E75" s="526"/>
      <c r="F75" s="527"/>
      <c r="G75" s="196">
        <v>43699</v>
      </c>
      <c r="H75" s="198" t="s">
        <v>308</v>
      </c>
      <c r="I75">
        <f>COUNTIF(D75:$D$486,"="&amp;D75)</f>
        <v>1</v>
      </c>
    </row>
    <row r="76" spans="1:11" s="52" customFormat="1" ht="17.149999999999999" customHeight="1" x14ac:dyDescent="0.35">
      <c r="A76" s="101"/>
      <c r="B76" s="246" t="s">
        <v>311</v>
      </c>
      <c r="C76" s="238">
        <v>1157248</v>
      </c>
      <c r="D76" s="528" t="s">
        <v>312</v>
      </c>
      <c r="E76" s="529"/>
      <c r="F76" s="530"/>
      <c r="G76" s="196">
        <v>43709</v>
      </c>
      <c r="H76" s="198" t="s">
        <v>309</v>
      </c>
      <c r="I76">
        <v>2</v>
      </c>
    </row>
    <row r="77" spans="1:11" s="52" customFormat="1" ht="17.149999999999999" customHeight="1" x14ac:dyDescent="0.35">
      <c r="A77" s="101"/>
      <c r="B77" s="246" t="s">
        <v>316</v>
      </c>
      <c r="C77" s="238">
        <v>422085</v>
      </c>
      <c r="D77" s="528" t="s">
        <v>317</v>
      </c>
      <c r="E77" s="529"/>
      <c r="F77" s="530"/>
      <c r="G77" s="196">
        <v>43709</v>
      </c>
      <c r="H77" s="198" t="s">
        <v>309</v>
      </c>
      <c r="I77">
        <v>2</v>
      </c>
    </row>
    <row r="78" spans="1:11" ht="17.149999999999999" customHeight="1" x14ac:dyDescent="0.35">
      <c r="A78" s="101"/>
      <c r="B78" s="246" t="s">
        <v>479</v>
      </c>
      <c r="C78" s="238">
        <v>892944000</v>
      </c>
      <c r="D78" s="508" t="s">
        <v>397</v>
      </c>
      <c r="E78" s="509"/>
      <c r="F78" s="510"/>
      <c r="G78" s="196">
        <v>43713</v>
      </c>
      <c r="H78" s="198" t="s">
        <v>308</v>
      </c>
      <c r="I78">
        <f>COUNTIF(D78:$D$486,"="&amp;D78)</f>
        <v>1</v>
      </c>
    </row>
    <row r="79" spans="1:11" ht="17.149999999999999" customHeight="1" x14ac:dyDescent="0.35">
      <c r="A79" s="101"/>
      <c r="B79" s="245" t="s">
        <v>480</v>
      </c>
      <c r="C79" s="238">
        <v>6455951</v>
      </c>
      <c r="D79" s="508" t="s">
        <v>399</v>
      </c>
      <c r="E79" s="509"/>
      <c r="F79" s="510"/>
      <c r="G79" s="196">
        <v>43720</v>
      </c>
      <c r="H79" s="198" t="s">
        <v>308</v>
      </c>
      <c r="I79">
        <f>COUNTIF(D79:$D$486,"="&amp;D79)</f>
        <v>1</v>
      </c>
    </row>
    <row r="80" spans="1:11" ht="17.149999999999999" customHeight="1" x14ac:dyDescent="0.35">
      <c r="A80" s="101"/>
      <c r="B80" s="245" t="s">
        <v>481</v>
      </c>
      <c r="C80" s="238">
        <v>1448320</v>
      </c>
      <c r="D80" s="508" t="s">
        <v>398</v>
      </c>
      <c r="E80" s="509"/>
      <c r="F80" s="510"/>
      <c r="G80" s="196">
        <v>43720</v>
      </c>
      <c r="H80" s="198" t="s">
        <v>308</v>
      </c>
      <c r="I80">
        <f>COUNTIF(D80:$D$486,"="&amp;D80)</f>
        <v>1</v>
      </c>
    </row>
    <row r="81" spans="1:9" ht="17.149999999999999" customHeight="1" x14ac:dyDescent="0.35">
      <c r="A81" s="101"/>
      <c r="B81" s="245" t="s">
        <v>482</v>
      </c>
      <c r="C81" s="238">
        <v>890345207</v>
      </c>
      <c r="D81" s="508" t="s">
        <v>400</v>
      </c>
      <c r="E81" s="509"/>
      <c r="F81" s="510"/>
      <c r="G81" s="196">
        <v>43727</v>
      </c>
      <c r="H81" s="198" t="s">
        <v>308</v>
      </c>
      <c r="I81">
        <f>COUNTIF(D81:$D$486,"="&amp;D81)</f>
        <v>1</v>
      </c>
    </row>
    <row r="82" spans="1:9" ht="17.149999999999999" customHeight="1" x14ac:dyDescent="0.35">
      <c r="A82" s="101"/>
      <c r="B82" s="246" t="s">
        <v>483</v>
      </c>
      <c r="C82" s="238">
        <v>5.47180030001E+16</v>
      </c>
      <c r="D82" s="508" t="s">
        <v>403</v>
      </c>
      <c r="E82" s="509"/>
      <c r="F82" s="510"/>
      <c r="G82" s="196">
        <v>43739</v>
      </c>
      <c r="H82" s="198" t="s">
        <v>308</v>
      </c>
      <c r="I82">
        <f>COUNTIF(D82:$D$486,"="&amp;D82)</f>
        <v>1</v>
      </c>
    </row>
    <row r="83" spans="1:9" ht="17.149999999999999" customHeight="1" x14ac:dyDescent="0.35">
      <c r="A83" s="101"/>
      <c r="B83" s="245" t="s">
        <v>484</v>
      </c>
      <c r="C83" s="238">
        <v>5.47180000028E+16</v>
      </c>
      <c r="D83" s="508" t="s">
        <v>401</v>
      </c>
      <c r="E83" s="509"/>
      <c r="F83" s="510"/>
      <c r="G83" s="196">
        <v>43739</v>
      </c>
      <c r="H83" s="198" t="s">
        <v>308</v>
      </c>
      <c r="I83">
        <f>COUNTIF(D83:$D$486,"="&amp;D83)</f>
        <v>1</v>
      </c>
    </row>
    <row r="84" spans="1:9" ht="17.149999999999999" customHeight="1" x14ac:dyDescent="0.35">
      <c r="A84" s="101"/>
      <c r="B84" s="245" t="s">
        <v>485</v>
      </c>
      <c r="C84" s="238">
        <v>5.4718002001200096E+16</v>
      </c>
      <c r="D84" s="508" t="s">
        <v>402</v>
      </c>
      <c r="E84" s="509"/>
      <c r="F84" s="510"/>
      <c r="G84" s="196">
        <v>43739</v>
      </c>
      <c r="H84" s="198" t="s">
        <v>308</v>
      </c>
      <c r="I84">
        <f>COUNTIF(D84:$D$486,"="&amp;D84)</f>
        <v>1</v>
      </c>
    </row>
    <row r="85" spans="1:9" ht="17.149999999999999" customHeight="1" x14ac:dyDescent="0.35">
      <c r="A85" s="101"/>
      <c r="B85" s="246" t="s">
        <v>486</v>
      </c>
      <c r="C85" s="238">
        <v>2.442600830092E+16</v>
      </c>
      <c r="D85" s="508" t="s">
        <v>349</v>
      </c>
      <c r="E85" s="509"/>
      <c r="F85" s="510"/>
      <c r="G85" s="196">
        <v>43755</v>
      </c>
      <c r="H85" s="198" t="s">
        <v>308</v>
      </c>
      <c r="I85">
        <f>COUNTIF(D85:$D$486,"="&amp;D85)</f>
        <v>1</v>
      </c>
    </row>
    <row r="86" spans="1:9" ht="17.149999999999999" customHeight="1" x14ac:dyDescent="0.35">
      <c r="A86" s="101"/>
      <c r="B86" s="246" t="s">
        <v>311</v>
      </c>
      <c r="C86" s="238">
        <v>1157248</v>
      </c>
      <c r="D86" s="508" t="s">
        <v>312</v>
      </c>
      <c r="E86" s="509"/>
      <c r="F86" s="510"/>
      <c r="G86" s="196">
        <v>43755</v>
      </c>
      <c r="H86" s="198" t="s">
        <v>308</v>
      </c>
      <c r="I86">
        <f>COUNTIF(D86:$D$486,"="&amp;D86)</f>
        <v>1</v>
      </c>
    </row>
    <row r="87" spans="1:9" ht="17.149999999999999" customHeight="1" x14ac:dyDescent="0.35">
      <c r="A87" s="101"/>
      <c r="B87" s="246" t="s">
        <v>487</v>
      </c>
      <c r="C87" s="238" t="s">
        <v>380</v>
      </c>
      <c r="D87" s="508" t="s">
        <v>404</v>
      </c>
      <c r="E87" s="509"/>
      <c r="F87" s="510"/>
      <c r="G87" s="196">
        <v>43769</v>
      </c>
      <c r="H87" s="198" t="s">
        <v>308</v>
      </c>
      <c r="I87">
        <f>COUNTIF(D87:$D$486,"="&amp;D87)</f>
        <v>1</v>
      </c>
    </row>
    <row r="88" spans="1:9" ht="17.149999999999999" customHeight="1" x14ac:dyDescent="0.35">
      <c r="A88" s="101"/>
      <c r="B88" s="245" t="s">
        <v>488</v>
      </c>
      <c r="C88" s="238">
        <v>9.4042900700049997E+17</v>
      </c>
      <c r="D88" s="508" t="s">
        <v>405</v>
      </c>
      <c r="E88" s="509"/>
      <c r="F88" s="510"/>
      <c r="G88" s="196">
        <v>43772</v>
      </c>
      <c r="H88" s="198" t="s">
        <v>308</v>
      </c>
      <c r="I88">
        <f>COUNTIF(D88:$D$486,"="&amp;D88)</f>
        <v>1</v>
      </c>
    </row>
    <row r="89" spans="1:9" ht="17.149999999999999" customHeight="1" x14ac:dyDescent="0.35">
      <c r="A89" s="101"/>
      <c r="B89" s="246" t="s">
        <v>489</v>
      </c>
      <c r="C89" s="238">
        <v>757221720</v>
      </c>
      <c r="D89" s="508" t="s">
        <v>359</v>
      </c>
      <c r="E89" s="509"/>
      <c r="F89" s="510"/>
      <c r="G89" s="196">
        <v>43776</v>
      </c>
      <c r="H89" s="198" t="s">
        <v>308</v>
      </c>
      <c r="I89">
        <f>COUNTIF(D89:$D$486,"="&amp;D89)</f>
        <v>1</v>
      </c>
    </row>
    <row r="90" spans="1:9" ht="17.149999999999999" customHeight="1" x14ac:dyDescent="0.35">
      <c r="A90" s="101"/>
      <c r="B90" s="246" t="s">
        <v>316</v>
      </c>
      <c r="C90" s="238">
        <v>422085</v>
      </c>
      <c r="D90" s="508" t="s">
        <v>317</v>
      </c>
      <c r="E90" s="509"/>
      <c r="F90" s="510"/>
      <c r="G90" s="196">
        <v>43776</v>
      </c>
      <c r="H90" s="198" t="s">
        <v>308</v>
      </c>
      <c r="I90">
        <f>COUNTIF(D90:$D$486,"="&amp;D90)</f>
        <v>1</v>
      </c>
    </row>
    <row r="91" spans="1:9" ht="17.149999999999999" customHeight="1" x14ac:dyDescent="0.35">
      <c r="A91" s="101"/>
      <c r="B91" s="245" t="s">
        <v>490</v>
      </c>
      <c r="C91" s="238">
        <v>488236</v>
      </c>
      <c r="D91" s="508" t="s">
        <v>406</v>
      </c>
      <c r="E91" s="509"/>
      <c r="F91" s="510"/>
      <c r="G91" s="196">
        <v>43783</v>
      </c>
      <c r="H91" s="198" t="s">
        <v>308</v>
      </c>
      <c r="I91">
        <f>COUNTIF(D91:$D$486,"="&amp;D91)</f>
        <v>1</v>
      </c>
    </row>
    <row r="92" spans="1:9" ht="17.149999999999999" customHeight="1" x14ac:dyDescent="0.35">
      <c r="A92" s="101"/>
      <c r="B92" s="245" t="s">
        <v>491</v>
      </c>
      <c r="C92" s="238" t="s">
        <v>380</v>
      </c>
      <c r="D92" s="508" t="s">
        <v>407</v>
      </c>
      <c r="E92" s="509"/>
      <c r="F92" s="510"/>
      <c r="G92" s="196">
        <v>43790</v>
      </c>
      <c r="H92" s="198" t="s">
        <v>308</v>
      </c>
      <c r="I92">
        <f>COUNTIF(D92:$D$486,"="&amp;D92)</f>
        <v>1</v>
      </c>
    </row>
    <row r="93" spans="1:9" ht="17.149999999999999" customHeight="1" x14ac:dyDescent="0.35">
      <c r="A93" s="101"/>
      <c r="B93" s="246" t="s">
        <v>492</v>
      </c>
      <c r="C93" s="238">
        <v>898110634</v>
      </c>
      <c r="D93" s="508" t="s">
        <v>417</v>
      </c>
      <c r="E93" s="509"/>
      <c r="F93" s="510"/>
      <c r="G93" s="196">
        <v>43800</v>
      </c>
      <c r="H93" s="198" t="s">
        <v>308</v>
      </c>
      <c r="I93">
        <f>COUNTIF(D93:$D$486,"="&amp;D93)</f>
        <v>1</v>
      </c>
    </row>
    <row r="94" spans="1:9" ht="17.149999999999999" customHeight="1" x14ac:dyDescent="0.35">
      <c r="A94" s="101"/>
      <c r="B94" s="246" t="s">
        <v>493</v>
      </c>
      <c r="C94" s="238">
        <v>898091824</v>
      </c>
      <c r="D94" s="508" t="s">
        <v>416</v>
      </c>
      <c r="E94" s="509"/>
      <c r="F94" s="510"/>
      <c r="G94" s="196">
        <v>43800</v>
      </c>
      <c r="H94" s="198" t="s">
        <v>308</v>
      </c>
      <c r="I94">
        <f>COUNTIF(D94:$D$486,"="&amp;D94)</f>
        <v>1</v>
      </c>
    </row>
    <row r="95" spans="1:9" ht="17.149999999999999" customHeight="1" x14ac:dyDescent="0.35">
      <c r="A95" s="101"/>
      <c r="B95" s="246" t="s">
        <v>494</v>
      </c>
      <c r="C95" s="238">
        <v>11588494</v>
      </c>
      <c r="D95" s="508" t="s">
        <v>415</v>
      </c>
      <c r="E95" s="509"/>
      <c r="F95" s="510"/>
      <c r="G95" s="196">
        <v>43800</v>
      </c>
      <c r="H95" s="198" t="s">
        <v>308</v>
      </c>
      <c r="I95">
        <f>COUNTIF(D95:$D$486,"="&amp;D95)</f>
        <v>1</v>
      </c>
    </row>
    <row r="96" spans="1:9" ht="17.149999999999999" customHeight="1" x14ac:dyDescent="0.35">
      <c r="A96" s="101"/>
      <c r="B96" s="246" t="s">
        <v>495</v>
      </c>
      <c r="C96" s="238">
        <v>668205</v>
      </c>
      <c r="D96" s="508" t="s">
        <v>408</v>
      </c>
      <c r="E96" s="509"/>
      <c r="F96" s="510"/>
      <c r="G96" s="196">
        <v>43800</v>
      </c>
      <c r="H96" s="198" t="s">
        <v>308</v>
      </c>
      <c r="I96">
        <f>COUNTIF(D96:$D$486,"="&amp;D96)</f>
        <v>1</v>
      </c>
    </row>
    <row r="97" spans="1:9" ht="17.149999999999999" customHeight="1" x14ac:dyDescent="0.35">
      <c r="A97" s="101"/>
      <c r="B97" s="246" t="s">
        <v>496</v>
      </c>
      <c r="C97" s="238">
        <v>8353209</v>
      </c>
      <c r="D97" s="508" t="s">
        <v>350</v>
      </c>
      <c r="E97" s="509"/>
      <c r="F97" s="510"/>
      <c r="G97" s="196">
        <v>43804</v>
      </c>
      <c r="H97" s="198" t="s">
        <v>308</v>
      </c>
      <c r="I97">
        <f>COUNTIF(D97:$D$486,"="&amp;D97)</f>
        <v>1</v>
      </c>
    </row>
    <row r="98" spans="1:9" ht="17.149999999999999" customHeight="1" x14ac:dyDescent="0.35">
      <c r="A98" s="101"/>
      <c r="B98" s="246" t="s">
        <v>497</v>
      </c>
      <c r="C98" s="238">
        <v>13124396</v>
      </c>
      <c r="D98" s="508" t="s">
        <v>351</v>
      </c>
      <c r="E98" s="509"/>
      <c r="F98" s="510"/>
      <c r="G98" s="196">
        <v>43804</v>
      </c>
      <c r="H98" s="198" t="s">
        <v>308</v>
      </c>
      <c r="I98">
        <f>COUNTIF(D98:$D$486,"="&amp;D98)</f>
        <v>1</v>
      </c>
    </row>
    <row r="99" spans="1:9" ht="17.149999999999999" customHeight="1" x14ac:dyDescent="0.35">
      <c r="A99" s="101"/>
      <c r="B99" s="246" t="s">
        <v>498</v>
      </c>
      <c r="C99" s="238">
        <v>7006807</v>
      </c>
      <c r="D99" s="508" t="s">
        <v>409</v>
      </c>
      <c r="E99" s="509"/>
      <c r="F99" s="510"/>
      <c r="G99" s="196">
        <v>43814</v>
      </c>
      <c r="H99" s="198" t="s">
        <v>308</v>
      </c>
      <c r="I99">
        <f>COUNTIF(D99:$D$486,"="&amp;D99)</f>
        <v>1</v>
      </c>
    </row>
    <row r="100" spans="1:9" ht="17.149999999999999" customHeight="1" x14ac:dyDescent="0.35">
      <c r="A100" s="101"/>
      <c r="B100" s="246" t="s">
        <v>499</v>
      </c>
      <c r="C100" s="238" t="s">
        <v>380</v>
      </c>
      <c r="D100" s="508" t="s">
        <v>410</v>
      </c>
      <c r="E100" s="509"/>
      <c r="F100" s="510"/>
      <c r="G100" s="196">
        <v>43818</v>
      </c>
      <c r="H100" s="198" t="s">
        <v>308</v>
      </c>
      <c r="I100">
        <f>COUNTIF(D100:$D$486,"="&amp;D100)</f>
        <v>1</v>
      </c>
    </row>
    <row r="101" spans="1:9" ht="15" customHeight="1" x14ac:dyDescent="0.35">
      <c r="B101" s="245" t="s">
        <v>500</v>
      </c>
      <c r="C101" s="238">
        <v>9.5141700360311002E+17</v>
      </c>
      <c r="D101" s="522" t="s">
        <v>303</v>
      </c>
      <c r="E101" s="523"/>
      <c r="F101" s="524"/>
      <c r="G101" s="196">
        <v>43466</v>
      </c>
      <c r="H101" s="198" t="s">
        <v>309</v>
      </c>
      <c r="I101">
        <v>2</v>
      </c>
    </row>
    <row r="102" spans="1:9" ht="15" customHeight="1" x14ac:dyDescent="0.35">
      <c r="B102" s="245" t="s">
        <v>501</v>
      </c>
      <c r="C102" s="238">
        <v>1.904672004448E+17</v>
      </c>
      <c r="D102" s="522" t="s">
        <v>302</v>
      </c>
      <c r="E102" s="523"/>
      <c r="F102" s="524"/>
      <c r="G102" s="196">
        <v>43467</v>
      </c>
      <c r="H102" s="198" t="s">
        <v>309</v>
      </c>
      <c r="I102">
        <v>2</v>
      </c>
    </row>
    <row r="103" spans="1:9" ht="15" customHeight="1" x14ac:dyDescent="0.35">
      <c r="B103" s="245" t="s">
        <v>502</v>
      </c>
      <c r="C103" s="238">
        <v>9.01E+17</v>
      </c>
      <c r="D103" s="522" t="s">
        <v>360</v>
      </c>
      <c r="E103" s="523"/>
      <c r="F103" s="524"/>
      <c r="G103" s="196">
        <v>43524</v>
      </c>
      <c r="H103" s="198" t="s">
        <v>309</v>
      </c>
      <c r="I103">
        <v>2</v>
      </c>
    </row>
    <row r="104" spans="1:9" ht="15" customHeight="1" x14ac:dyDescent="0.35">
      <c r="B104" s="245" t="s">
        <v>503</v>
      </c>
      <c r="C104" s="238">
        <v>265</v>
      </c>
      <c r="D104" s="522" t="s">
        <v>361</v>
      </c>
      <c r="E104" s="523"/>
      <c r="F104" s="524"/>
      <c r="G104" s="196">
        <v>43525</v>
      </c>
      <c r="H104" s="198" t="s">
        <v>309</v>
      </c>
      <c r="I104">
        <v>2</v>
      </c>
    </row>
    <row r="105" spans="1:9" ht="15" customHeight="1" x14ac:dyDescent="0.35">
      <c r="B105" s="245" t="s">
        <v>291</v>
      </c>
      <c r="C105" s="238">
        <v>9.5452800200125005E+17</v>
      </c>
      <c r="D105" s="522" t="s">
        <v>362</v>
      </c>
      <c r="E105" s="523"/>
      <c r="F105" s="524"/>
      <c r="G105" s="196">
        <v>43535</v>
      </c>
      <c r="H105" s="198" t="s">
        <v>309</v>
      </c>
      <c r="I105">
        <v>2</v>
      </c>
    </row>
    <row r="106" spans="1:9" ht="15" customHeight="1" x14ac:dyDescent="0.35">
      <c r="B106" s="245" t="s">
        <v>504</v>
      </c>
      <c r="C106" s="238">
        <v>9.414231011004E+17</v>
      </c>
      <c r="D106" s="522" t="s">
        <v>363</v>
      </c>
      <c r="E106" s="523"/>
      <c r="F106" s="524"/>
      <c r="G106" s="196">
        <v>43559</v>
      </c>
      <c r="H106" s="198" t="s">
        <v>309</v>
      </c>
      <c r="I106">
        <v>2</v>
      </c>
    </row>
    <row r="107" spans="1:9" ht="15" customHeight="1" x14ac:dyDescent="0.35">
      <c r="B107" s="245" t="s">
        <v>293</v>
      </c>
      <c r="C107" s="238">
        <v>9.7352010800030003E+17</v>
      </c>
      <c r="D107" s="522" t="s">
        <v>364</v>
      </c>
      <c r="E107" s="523"/>
      <c r="F107" s="524"/>
      <c r="G107" s="196">
        <v>43559</v>
      </c>
      <c r="H107" s="198" t="s">
        <v>309</v>
      </c>
      <c r="I107">
        <v>2</v>
      </c>
    </row>
    <row r="108" spans="1:9" ht="15" customHeight="1" x14ac:dyDescent="0.35">
      <c r="B108" s="245" t="s">
        <v>294</v>
      </c>
      <c r="C108" s="238">
        <v>9.5651800140067994E+17</v>
      </c>
      <c r="D108" s="522" t="s">
        <v>365</v>
      </c>
      <c r="E108" s="523"/>
      <c r="F108" s="524"/>
      <c r="G108" s="196">
        <v>43559</v>
      </c>
      <c r="H108" s="198" t="s">
        <v>309</v>
      </c>
      <c r="I108">
        <v>2</v>
      </c>
    </row>
    <row r="109" spans="1:9" ht="15" customHeight="1" x14ac:dyDescent="0.35">
      <c r="B109" s="245" t="s">
        <v>292</v>
      </c>
      <c r="C109" s="238">
        <v>9.5142360700519002E+17</v>
      </c>
      <c r="D109" s="522" t="s">
        <v>305</v>
      </c>
      <c r="E109" s="523"/>
      <c r="F109" s="524"/>
      <c r="G109" s="196">
        <v>43559</v>
      </c>
      <c r="H109" s="198" t="s">
        <v>309</v>
      </c>
      <c r="I109">
        <v>2</v>
      </c>
    </row>
    <row r="110" spans="1:9" ht="15" customHeight="1" x14ac:dyDescent="0.35">
      <c r="B110" s="245" t="s">
        <v>505</v>
      </c>
      <c r="C110" s="238">
        <v>9.7341000700039002E+17</v>
      </c>
      <c r="D110" s="522" t="s">
        <v>366</v>
      </c>
      <c r="E110" s="523"/>
      <c r="F110" s="524"/>
      <c r="G110" s="196">
        <v>43585</v>
      </c>
      <c r="H110" s="198" t="s">
        <v>309</v>
      </c>
      <c r="I110">
        <v>2</v>
      </c>
    </row>
    <row r="111" spans="1:9" ht="15" customHeight="1" x14ac:dyDescent="0.35">
      <c r="B111" s="245" t="s">
        <v>506</v>
      </c>
      <c r="C111" s="238">
        <v>2755870</v>
      </c>
      <c r="D111" s="522" t="s">
        <v>367</v>
      </c>
      <c r="E111" s="523"/>
      <c r="F111" s="524"/>
      <c r="G111" s="196">
        <v>43585</v>
      </c>
      <c r="H111" s="198" t="s">
        <v>309</v>
      </c>
      <c r="I111">
        <v>2</v>
      </c>
    </row>
    <row r="112" spans="1:9" ht="15" customHeight="1" x14ac:dyDescent="0.35">
      <c r="B112" s="245" t="s">
        <v>507</v>
      </c>
      <c r="C112" s="238" t="s">
        <v>380</v>
      </c>
      <c r="D112" s="522" t="s">
        <v>368</v>
      </c>
      <c r="E112" s="523"/>
      <c r="F112" s="524"/>
      <c r="G112" s="196">
        <v>43594</v>
      </c>
      <c r="H112" s="198" t="s">
        <v>309</v>
      </c>
      <c r="I112">
        <v>2</v>
      </c>
    </row>
    <row r="113" spans="2:9" ht="15" customHeight="1" x14ac:dyDescent="0.35">
      <c r="B113" s="245" t="s">
        <v>295</v>
      </c>
      <c r="C113" s="238">
        <v>9.2341900800179994E+17</v>
      </c>
      <c r="D113" s="522" t="s">
        <v>369</v>
      </c>
      <c r="E113" s="523"/>
      <c r="F113" s="524"/>
      <c r="G113" s="196">
        <v>43615</v>
      </c>
      <c r="H113" s="198" t="s">
        <v>309</v>
      </c>
      <c r="I113">
        <v>2</v>
      </c>
    </row>
    <row r="114" spans="2:9" ht="15" customHeight="1" x14ac:dyDescent="0.35">
      <c r="B114" s="245" t="s">
        <v>508</v>
      </c>
      <c r="C114" s="238">
        <v>9.4152030000151002E+17</v>
      </c>
      <c r="D114" s="522" t="s">
        <v>370</v>
      </c>
      <c r="E114" s="523"/>
      <c r="F114" s="524"/>
      <c r="G114" s="196">
        <v>43629</v>
      </c>
      <c r="H114" s="198" t="s">
        <v>309</v>
      </c>
      <c r="I114">
        <v>2</v>
      </c>
    </row>
    <row r="115" spans="2:9" ht="15" customHeight="1" x14ac:dyDescent="0.35">
      <c r="B115" s="245" t="s">
        <v>509</v>
      </c>
      <c r="C115" s="238">
        <v>9.011528E+17</v>
      </c>
      <c r="D115" s="522" t="s">
        <v>371</v>
      </c>
      <c r="E115" s="523"/>
      <c r="F115" s="524"/>
      <c r="G115" s="196">
        <v>43638</v>
      </c>
      <c r="H115" s="198" t="s">
        <v>309</v>
      </c>
      <c r="I115">
        <v>2</v>
      </c>
    </row>
    <row r="116" spans="2:9" ht="15" customHeight="1" x14ac:dyDescent="0.35">
      <c r="B116" s="245" t="s">
        <v>510</v>
      </c>
      <c r="C116" s="238">
        <v>9.5151400100053005E+17</v>
      </c>
      <c r="D116" s="522" t="s">
        <v>372</v>
      </c>
      <c r="E116" s="523"/>
      <c r="F116" s="524"/>
      <c r="G116" s="196">
        <v>43640</v>
      </c>
      <c r="H116" s="198" t="s">
        <v>309</v>
      </c>
      <c r="I116">
        <v>2</v>
      </c>
    </row>
    <row r="117" spans="2:9" ht="15" customHeight="1" x14ac:dyDescent="0.35">
      <c r="B117" s="245" t="s">
        <v>301</v>
      </c>
      <c r="C117" s="238">
        <v>9.7451650930109005E+17</v>
      </c>
      <c r="D117" s="522" t="s">
        <v>373</v>
      </c>
      <c r="E117" s="523"/>
      <c r="F117" s="524"/>
      <c r="G117" s="196">
        <v>43678</v>
      </c>
      <c r="H117" s="198" t="s">
        <v>309</v>
      </c>
      <c r="I117">
        <v>2</v>
      </c>
    </row>
    <row r="118" spans="2:9" ht="15" customHeight="1" x14ac:dyDescent="0.35">
      <c r="B118" s="245" t="s">
        <v>314</v>
      </c>
      <c r="C118" s="238">
        <v>9.01E+17</v>
      </c>
      <c r="D118" s="522" t="s">
        <v>315</v>
      </c>
      <c r="E118" s="523"/>
      <c r="F118" s="524"/>
      <c r="G118" s="196">
        <v>43678</v>
      </c>
      <c r="H118" s="198" t="s">
        <v>309</v>
      </c>
      <c r="I118">
        <v>2</v>
      </c>
    </row>
    <row r="119" spans="2:9" ht="15" customHeight="1" x14ac:dyDescent="0.35">
      <c r="B119" s="245" t="s">
        <v>511</v>
      </c>
      <c r="C119" s="238">
        <v>11588493</v>
      </c>
      <c r="D119" s="522" t="s">
        <v>374</v>
      </c>
      <c r="E119" s="523"/>
      <c r="F119" s="524"/>
      <c r="G119" s="196">
        <v>43692</v>
      </c>
      <c r="H119" s="198" t="s">
        <v>309</v>
      </c>
      <c r="I119">
        <v>2</v>
      </c>
    </row>
    <row r="120" spans="2:9" ht="15" customHeight="1" x14ac:dyDescent="0.35">
      <c r="B120" s="245" t="s">
        <v>313</v>
      </c>
      <c r="C120" s="238">
        <v>9.4051800066047002E+17</v>
      </c>
      <c r="D120" s="522" t="s">
        <v>375</v>
      </c>
      <c r="E120" s="523"/>
      <c r="F120" s="524"/>
      <c r="G120" s="196">
        <v>43706</v>
      </c>
      <c r="H120" s="198" t="s">
        <v>309</v>
      </c>
      <c r="I120">
        <v>2</v>
      </c>
    </row>
    <row r="121" spans="2:9" ht="15" customHeight="1" x14ac:dyDescent="0.35">
      <c r="B121" s="245" t="s">
        <v>512</v>
      </c>
      <c r="C121" s="238">
        <v>9.4042900700049997E+17</v>
      </c>
      <c r="D121" s="522" t="s">
        <v>376</v>
      </c>
      <c r="E121" s="523"/>
      <c r="F121" s="524"/>
      <c r="G121" s="196">
        <v>43772</v>
      </c>
      <c r="H121" s="198" t="s">
        <v>309</v>
      </c>
      <c r="I121">
        <v>2</v>
      </c>
    </row>
    <row r="122" spans="2:9" ht="15" customHeight="1" x14ac:dyDescent="0.35">
      <c r="B122" s="245" t="s">
        <v>513</v>
      </c>
      <c r="C122" s="238">
        <v>9.5141900320044006E+17</v>
      </c>
      <c r="D122" s="522" t="s">
        <v>377</v>
      </c>
      <c r="E122" s="523"/>
      <c r="F122" s="524"/>
      <c r="G122" s="196">
        <v>43790</v>
      </c>
      <c r="H122" s="198" t="s">
        <v>309</v>
      </c>
      <c r="I122">
        <v>2</v>
      </c>
    </row>
    <row r="123" spans="2:9" ht="15" customHeight="1" x14ac:dyDescent="0.35">
      <c r="B123" s="250" t="s">
        <v>514</v>
      </c>
      <c r="C123" s="200">
        <v>18225662</v>
      </c>
      <c r="D123" s="522" t="s">
        <v>729</v>
      </c>
      <c r="E123" s="523"/>
      <c r="F123" s="524"/>
      <c r="G123" s="196">
        <v>43466</v>
      </c>
      <c r="H123" s="198" t="s">
        <v>309</v>
      </c>
      <c r="I123">
        <v>2</v>
      </c>
    </row>
    <row r="124" spans="2:9" ht="15" customHeight="1" x14ac:dyDescent="0.35">
      <c r="B124" s="250" t="s">
        <v>515</v>
      </c>
      <c r="C124" s="200">
        <v>2775121</v>
      </c>
      <c r="D124" s="522" t="s">
        <v>730</v>
      </c>
      <c r="E124" s="523"/>
      <c r="F124" s="524"/>
      <c r="G124" s="196">
        <v>43466</v>
      </c>
      <c r="H124" s="198" t="s">
        <v>309</v>
      </c>
      <c r="I124">
        <v>2</v>
      </c>
    </row>
    <row r="125" spans="2:9" ht="15" customHeight="1" x14ac:dyDescent="0.35">
      <c r="B125" s="250" t="s">
        <v>516</v>
      </c>
      <c r="C125" s="200">
        <v>18121783</v>
      </c>
      <c r="D125" s="522" t="s">
        <v>731</v>
      </c>
      <c r="E125" s="523"/>
      <c r="F125" s="524"/>
      <c r="G125" s="196">
        <v>43466</v>
      </c>
      <c r="H125" s="198" t="s">
        <v>309</v>
      </c>
      <c r="I125">
        <v>2</v>
      </c>
    </row>
    <row r="126" spans="2:9" ht="15" customHeight="1" x14ac:dyDescent="0.35">
      <c r="B126" s="250" t="s">
        <v>517</v>
      </c>
      <c r="C126" s="200">
        <v>18121785</v>
      </c>
      <c r="D126" s="522" t="s">
        <v>732</v>
      </c>
      <c r="E126" s="523"/>
      <c r="F126" s="524"/>
      <c r="G126" s="196">
        <v>43466</v>
      </c>
      <c r="H126" s="198" t="s">
        <v>309</v>
      </c>
      <c r="I126">
        <v>2</v>
      </c>
    </row>
    <row r="127" spans="2:9" ht="15" customHeight="1" x14ac:dyDescent="0.35">
      <c r="B127" s="250" t="s">
        <v>518</v>
      </c>
      <c r="C127" s="200">
        <v>2054567</v>
      </c>
      <c r="D127" s="522" t="s">
        <v>733</v>
      </c>
      <c r="E127" s="523"/>
      <c r="F127" s="524"/>
      <c r="G127" s="196">
        <v>43466</v>
      </c>
      <c r="H127" s="198" t="s">
        <v>309</v>
      </c>
      <c r="I127">
        <v>2</v>
      </c>
    </row>
    <row r="128" spans="2:9" ht="15" customHeight="1" x14ac:dyDescent="0.35">
      <c r="B128" s="250" t="s">
        <v>519</v>
      </c>
      <c r="C128" s="200">
        <v>2049111</v>
      </c>
      <c r="D128" s="522" t="s">
        <v>734</v>
      </c>
      <c r="E128" s="523"/>
      <c r="F128" s="524"/>
      <c r="G128" s="196">
        <v>43466</v>
      </c>
      <c r="H128" s="198" t="s">
        <v>309</v>
      </c>
      <c r="I128">
        <v>2</v>
      </c>
    </row>
    <row r="129" spans="2:9" ht="15" customHeight="1" x14ac:dyDescent="0.35">
      <c r="B129" s="250" t="s">
        <v>520</v>
      </c>
      <c r="C129" s="200">
        <v>18121763</v>
      </c>
      <c r="D129" s="522" t="s">
        <v>735</v>
      </c>
      <c r="E129" s="523"/>
      <c r="F129" s="524"/>
      <c r="G129" s="196">
        <v>43466</v>
      </c>
      <c r="H129" s="198" t="s">
        <v>309</v>
      </c>
      <c r="I129">
        <v>2</v>
      </c>
    </row>
    <row r="130" spans="2:9" ht="15" customHeight="1" x14ac:dyDescent="0.35">
      <c r="B130" s="250" t="s">
        <v>521</v>
      </c>
      <c r="C130" s="200">
        <v>18121781</v>
      </c>
      <c r="D130" s="522" t="s">
        <v>736</v>
      </c>
      <c r="E130" s="523"/>
      <c r="F130" s="524"/>
      <c r="G130" s="196">
        <v>43466</v>
      </c>
      <c r="H130" s="198" t="s">
        <v>309</v>
      </c>
      <c r="I130">
        <v>2</v>
      </c>
    </row>
    <row r="131" spans="2:9" ht="15" customHeight="1" x14ac:dyDescent="0.35">
      <c r="B131" s="250" t="s">
        <v>522</v>
      </c>
      <c r="C131" s="200">
        <v>18382292</v>
      </c>
      <c r="D131" s="522" t="s">
        <v>737</v>
      </c>
      <c r="E131" s="523"/>
      <c r="F131" s="524"/>
      <c r="G131" s="196">
        <v>43466</v>
      </c>
      <c r="H131" s="198" t="s">
        <v>309</v>
      </c>
      <c r="I131">
        <v>2</v>
      </c>
    </row>
    <row r="132" spans="2:9" ht="15" customHeight="1" x14ac:dyDescent="0.35">
      <c r="B132" s="250" t="s">
        <v>523</v>
      </c>
      <c r="C132" s="200">
        <v>18382293</v>
      </c>
      <c r="D132" s="522" t="s">
        <v>738</v>
      </c>
      <c r="E132" s="523"/>
      <c r="F132" s="524"/>
      <c r="G132" s="196">
        <v>43466</v>
      </c>
      <c r="H132" s="198" t="s">
        <v>309</v>
      </c>
      <c r="I132">
        <v>2</v>
      </c>
    </row>
    <row r="133" spans="2:9" ht="15" customHeight="1" x14ac:dyDescent="0.35">
      <c r="B133" s="250" t="s">
        <v>524</v>
      </c>
      <c r="C133" s="200">
        <v>19600500</v>
      </c>
      <c r="D133" s="522" t="s">
        <v>739</v>
      </c>
      <c r="E133" s="523"/>
      <c r="F133" s="524"/>
      <c r="G133" s="196">
        <v>43466</v>
      </c>
      <c r="H133" s="198" t="s">
        <v>309</v>
      </c>
      <c r="I133">
        <v>2</v>
      </c>
    </row>
    <row r="134" spans="2:9" ht="15" customHeight="1" x14ac:dyDescent="0.35">
      <c r="B134" s="250" t="s">
        <v>525</v>
      </c>
      <c r="C134" s="200">
        <v>18379633</v>
      </c>
      <c r="D134" s="522" t="s">
        <v>740</v>
      </c>
      <c r="E134" s="523"/>
      <c r="F134" s="524"/>
      <c r="G134" s="196">
        <v>43466</v>
      </c>
      <c r="H134" s="198" t="s">
        <v>309</v>
      </c>
      <c r="I134">
        <v>2</v>
      </c>
    </row>
    <row r="135" spans="2:9" ht="15" customHeight="1" x14ac:dyDescent="0.35">
      <c r="B135" s="250" t="s">
        <v>526</v>
      </c>
      <c r="C135" s="200">
        <v>18379632</v>
      </c>
      <c r="D135" s="522" t="s">
        <v>741</v>
      </c>
      <c r="E135" s="523"/>
      <c r="F135" s="524"/>
      <c r="G135" s="196">
        <v>43466</v>
      </c>
      <c r="H135" s="198" t="s">
        <v>309</v>
      </c>
      <c r="I135">
        <v>2</v>
      </c>
    </row>
    <row r="136" spans="2:9" ht="15" customHeight="1" x14ac:dyDescent="0.35">
      <c r="B136" s="250" t="s">
        <v>527</v>
      </c>
      <c r="C136" s="200">
        <v>313328</v>
      </c>
      <c r="D136" s="522" t="s">
        <v>742</v>
      </c>
      <c r="E136" s="523"/>
      <c r="F136" s="524"/>
      <c r="G136" s="196">
        <v>43489</v>
      </c>
      <c r="H136" s="198" t="s">
        <v>309</v>
      </c>
      <c r="I136">
        <v>2</v>
      </c>
    </row>
    <row r="137" spans="2:9" ht="15" customHeight="1" x14ac:dyDescent="0.35">
      <c r="B137" s="250" t="s">
        <v>528</v>
      </c>
      <c r="C137" s="200">
        <v>68816</v>
      </c>
      <c r="D137" s="522" t="s">
        <v>743</v>
      </c>
      <c r="E137" s="523"/>
      <c r="F137" s="524"/>
      <c r="G137" s="196">
        <v>43489</v>
      </c>
      <c r="H137" s="198" t="s">
        <v>309</v>
      </c>
      <c r="I137">
        <v>2</v>
      </c>
    </row>
    <row r="138" spans="2:9" ht="15" customHeight="1" x14ac:dyDescent="0.35">
      <c r="B138" s="250" t="s">
        <v>529</v>
      </c>
      <c r="C138" s="200">
        <v>2220200</v>
      </c>
      <c r="D138" s="522" t="s">
        <v>744</v>
      </c>
      <c r="E138" s="523"/>
      <c r="F138" s="524"/>
      <c r="G138" s="196">
        <v>43525</v>
      </c>
      <c r="H138" s="198" t="s">
        <v>309</v>
      </c>
      <c r="I138">
        <v>2</v>
      </c>
    </row>
    <row r="139" spans="2:9" ht="15" customHeight="1" x14ac:dyDescent="0.35">
      <c r="B139" s="250" t="s">
        <v>656</v>
      </c>
      <c r="C139" s="240" t="s">
        <v>1234</v>
      </c>
      <c r="D139" s="522" t="s">
        <v>1235</v>
      </c>
      <c r="E139" s="523"/>
      <c r="F139" s="524"/>
      <c r="G139" s="196">
        <v>43525</v>
      </c>
      <c r="H139" s="198" t="s">
        <v>309</v>
      </c>
      <c r="I139">
        <v>2</v>
      </c>
    </row>
    <row r="140" spans="2:9" ht="15" customHeight="1" x14ac:dyDescent="0.35">
      <c r="B140" s="250" t="s">
        <v>530</v>
      </c>
      <c r="C140" s="200">
        <v>18479431</v>
      </c>
      <c r="D140" s="522" t="s">
        <v>745</v>
      </c>
      <c r="E140" s="523"/>
      <c r="F140" s="524"/>
      <c r="G140" s="196">
        <v>43466</v>
      </c>
      <c r="H140" s="198" t="s">
        <v>309</v>
      </c>
      <c r="I140">
        <v>2</v>
      </c>
    </row>
    <row r="141" spans="2:9" ht="15" customHeight="1" x14ac:dyDescent="0.35">
      <c r="B141" s="250" t="s">
        <v>531</v>
      </c>
      <c r="C141" s="200" t="s">
        <v>380</v>
      </c>
      <c r="D141" s="522" t="s">
        <v>746</v>
      </c>
      <c r="E141" s="523"/>
      <c r="F141" s="524"/>
      <c r="G141" s="196">
        <v>43466</v>
      </c>
      <c r="H141" s="198" t="s">
        <v>309</v>
      </c>
      <c r="I141">
        <v>2</v>
      </c>
    </row>
    <row r="142" spans="2:9" ht="15" customHeight="1" x14ac:dyDescent="0.35">
      <c r="B142" s="250" t="s">
        <v>532</v>
      </c>
      <c r="C142" s="200">
        <v>18361754</v>
      </c>
      <c r="D142" s="522" t="s">
        <v>747</v>
      </c>
      <c r="E142" s="523"/>
      <c r="F142" s="524"/>
      <c r="G142" s="196">
        <v>43739</v>
      </c>
      <c r="H142" s="198" t="s">
        <v>309</v>
      </c>
      <c r="I142">
        <v>2</v>
      </c>
    </row>
    <row r="143" spans="2:9" ht="15" customHeight="1" x14ac:dyDescent="0.35">
      <c r="B143" s="250" t="s">
        <v>533</v>
      </c>
      <c r="C143" s="200">
        <v>2279227</v>
      </c>
      <c r="D143" s="522" t="s">
        <v>748</v>
      </c>
      <c r="E143" s="523"/>
      <c r="F143" s="524"/>
      <c r="G143" s="196">
        <v>43525</v>
      </c>
      <c r="H143" s="198" t="s">
        <v>309</v>
      </c>
      <c r="I143">
        <v>2</v>
      </c>
    </row>
    <row r="144" spans="2:9" ht="15" customHeight="1" x14ac:dyDescent="0.35">
      <c r="B144" s="250" t="s">
        <v>534</v>
      </c>
      <c r="C144" s="200">
        <v>2127714</v>
      </c>
      <c r="D144" s="522" t="s">
        <v>749</v>
      </c>
      <c r="E144" s="523"/>
      <c r="F144" s="524"/>
      <c r="G144" s="196">
        <v>43525</v>
      </c>
      <c r="H144" s="198" t="s">
        <v>309</v>
      </c>
      <c r="I144">
        <v>2</v>
      </c>
    </row>
    <row r="145" spans="2:9" ht="15" customHeight="1" x14ac:dyDescent="0.35">
      <c r="B145" s="250" t="s">
        <v>535</v>
      </c>
      <c r="C145" s="200">
        <v>2127731</v>
      </c>
      <c r="D145" s="522" t="s">
        <v>750</v>
      </c>
      <c r="E145" s="523"/>
      <c r="F145" s="524"/>
      <c r="G145" s="196">
        <v>43525</v>
      </c>
      <c r="H145" s="198" t="s">
        <v>309</v>
      </c>
      <c r="I145">
        <v>2</v>
      </c>
    </row>
    <row r="146" spans="2:9" ht="15" customHeight="1" x14ac:dyDescent="0.35">
      <c r="B146" s="250" t="s">
        <v>536</v>
      </c>
      <c r="C146" s="200">
        <v>2127716</v>
      </c>
      <c r="D146" s="522" t="s">
        <v>751</v>
      </c>
      <c r="E146" s="523"/>
      <c r="F146" s="524"/>
      <c r="G146" s="196">
        <v>43525</v>
      </c>
      <c r="H146" s="198" t="s">
        <v>309</v>
      </c>
      <c r="I146">
        <v>2</v>
      </c>
    </row>
    <row r="147" spans="2:9" ht="15" customHeight="1" x14ac:dyDescent="0.35">
      <c r="B147" s="250" t="s">
        <v>537</v>
      </c>
      <c r="C147" s="200">
        <v>18379636</v>
      </c>
      <c r="D147" s="522" t="s">
        <v>752</v>
      </c>
      <c r="E147" s="523"/>
      <c r="F147" s="524"/>
      <c r="G147" s="196">
        <v>43466</v>
      </c>
      <c r="H147" s="198" t="s">
        <v>309</v>
      </c>
      <c r="I147">
        <v>2</v>
      </c>
    </row>
    <row r="148" spans="2:9" ht="15" customHeight="1" x14ac:dyDescent="0.35">
      <c r="B148" s="250" t="s">
        <v>538</v>
      </c>
      <c r="C148" s="200">
        <v>2535300</v>
      </c>
      <c r="D148" s="522" t="s">
        <v>753</v>
      </c>
      <c r="E148" s="523"/>
      <c r="F148" s="524"/>
      <c r="G148" s="196">
        <v>43525</v>
      </c>
      <c r="H148" s="198" t="s">
        <v>309</v>
      </c>
      <c r="I148">
        <v>2</v>
      </c>
    </row>
    <row r="149" spans="2:9" ht="15" customHeight="1" x14ac:dyDescent="0.35">
      <c r="B149" s="250" t="s">
        <v>539</v>
      </c>
      <c r="C149" s="200">
        <v>2127784</v>
      </c>
      <c r="D149" s="522" t="s">
        <v>754</v>
      </c>
      <c r="E149" s="523"/>
      <c r="F149" s="524"/>
      <c r="G149" s="196">
        <v>43525</v>
      </c>
      <c r="H149" s="198" t="s">
        <v>309</v>
      </c>
      <c r="I149">
        <v>2</v>
      </c>
    </row>
    <row r="150" spans="2:9" ht="15" customHeight="1" x14ac:dyDescent="0.35">
      <c r="B150" s="250" t="s">
        <v>540</v>
      </c>
      <c r="C150" s="200">
        <v>18382278</v>
      </c>
      <c r="D150" s="522" t="s">
        <v>755</v>
      </c>
      <c r="E150" s="523"/>
      <c r="F150" s="524"/>
      <c r="G150" s="196">
        <v>43531</v>
      </c>
      <c r="H150" s="198" t="s">
        <v>309</v>
      </c>
      <c r="I150">
        <v>2</v>
      </c>
    </row>
    <row r="151" spans="2:9" ht="15" customHeight="1" x14ac:dyDescent="0.35">
      <c r="B151" s="250" t="s">
        <v>541</v>
      </c>
      <c r="C151" s="200">
        <v>341605441</v>
      </c>
      <c r="D151" s="522" t="s">
        <v>756</v>
      </c>
      <c r="E151" s="523"/>
      <c r="F151" s="524"/>
      <c r="G151" s="196">
        <v>43531</v>
      </c>
      <c r="H151" s="198" t="s">
        <v>309</v>
      </c>
      <c r="I151">
        <v>2</v>
      </c>
    </row>
    <row r="152" spans="2:9" ht="15" customHeight="1" x14ac:dyDescent="0.35">
      <c r="B152" s="250" t="s">
        <v>542</v>
      </c>
      <c r="C152" s="200">
        <v>18382279</v>
      </c>
      <c r="D152" s="522" t="s">
        <v>757</v>
      </c>
      <c r="E152" s="523"/>
      <c r="F152" s="524"/>
      <c r="G152" s="196">
        <v>43466</v>
      </c>
      <c r="H152" s="198" t="s">
        <v>309</v>
      </c>
      <c r="I152">
        <v>2</v>
      </c>
    </row>
    <row r="153" spans="2:9" ht="15" customHeight="1" x14ac:dyDescent="0.35">
      <c r="B153" s="250" t="s">
        <v>543</v>
      </c>
      <c r="C153" s="200">
        <v>12434667</v>
      </c>
      <c r="D153" s="522" t="s">
        <v>758</v>
      </c>
      <c r="E153" s="523"/>
      <c r="F153" s="524"/>
      <c r="G153" s="196">
        <v>43531</v>
      </c>
      <c r="H153" s="198" t="s">
        <v>309</v>
      </c>
      <c r="I153">
        <v>2</v>
      </c>
    </row>
    <row r="154" spans="2:9" ht="15" customHeight="1" x14ac:dyDescent="0.35">
      <c r="B154" s="250" t="s">
        <v>544</v>
      </c>
      <c r="C154" s="200">
        <v>2755878</v>
      </c>
      <c r="D154" s="522" t="s">
        <v>759</v>
      </c>
      <c r="E154" s="523"/>
      <c r="F154" s="524"/>
      <c r="G154" s="196">
        <v>43539</v>
      </c>
      <c r="H154" s="198" t="s">
        <v>309</v>
      </c>
      <c r="I154">
        <v>2</v>
      </c>
    </row>
    <row r="155" spans="2:9" ht="15" customHeight="1" x14ac:dyDescent="0.35">
      <c r="B155" s="250" t="s">
        <v>545</v>
      </c>
      <c r="C155" s="200">
        <v>898091950</v>
      </c>
      <c r="D155" s="522" t="s">
        <v>760</v>
      </c>
      <c r="E155" s="523"/>
      <c r="F155" s="524"/>
      <c r="G155" s="196">
        <v>43466</v>
      </c>
      <c r="H155" s="198" t="s">
        <v>309</v>
      </c>
      <c r="I155">
        <v>2</v>
      </c>
    </row>
    <row r="156" spans="2:9" ht="15" customHeight="1" x14ac:dyDescent="0.35">
      <c r="B156" s="250" t="s">
        <v>546</v>
      </c>
      <c r="C156" s="200">
        <v>898091949</v>
      </c>
      <c r="D156" s="522" t="s">
        <v>761</v>
      </c>
      <c r="E156" s="523"/>
      <c r="F156" s="524"/>
      <c r="G156" s="196">
        <v>43466</v>
      </c>
      <c r="H156" s="198" t="s">
        <v>309</v>
      </c>
      <c r="I156">
        <v>2</v>
      </c>
    </row>
    <row r="157" spans="2:9" ht="15" customHeight="1" x14ac:dyDescent="0.35">
      <c r="B157" s="250" t="s">
        <v>547</v>
      </c>
      <c r="C157" s="200">
        <v>898091947</v>
      </c>
      <c r="D157" s="522" t="s">
        <v>762</v>
      </c>
      <c r="E157" s="523"/>
      <c r="F157" s="524"/>
      <c r="G157" s="199">
        <v>43709</v>
      </c>
      <c r="H157" s="198" t="s">
        <v>309</v>
      </c>
      <c r="I157">
        <v>2</v>
      </c>
    </row>
    <row r="158" spans="2:9" ht="15" customHeight="1" x14ac:dyDescent="0.35">
      <c r="B158" s="250" t="s">
        <v>548</v>
      </c>
      <c r="C158" s="200">
        <v>2755879</v>
      </c>
      <c r="D158" s="522" t="s">
        <v>763</v>
      </c>
      <c r="E158" s="523"/>
      <c r="F158" s="524"/>
      <c r="G158" s="196">
        <v>43539</v>
      </c>
      <c r="H158" s="198" t="s">
        <v>309</v>
      </c>
      <c r="I158">
        <v>2</v>
      </c>
    </row>
    <row r="159" spans="2:9" ht="15" customHeight="1" x14ac:dyDescent="0.35">
      <c r="B159" s="250" t="s">
        <v>549</v>
      </c>
      <c r="C159" s="200">
        <v>18121778</v>
      </c>
      <c r="D159" s="522" t="s">
        <v>764</v>
      </c>
      <c r="E159" s="523"/>
      <c r="F159" s="524"/>
      <c r="G159" s="196">
        <v>43556</v>
      </c>
      <c r="H159" s="198" t="s">
        <v>309</v>
      </c>
      <c r="I159">
        <v>2</v>
      </c>
    </row>
    <row r="160" spans="2:9" ht="15" customHeight="1" x14ac:dyDescent="0.35">
      <c r="B160" s="250" t="s">
        <v>550</v>
      </c>
      <c r="C160" s="200">
        <v>18121762</v>
      </c>
      <c r="D160" s="522" t="s">
        <v>765</v>
      </c>
      <c r="E160" s="523"/>
      <c r="F160" s="524"/>
      <c r="G160" s="196">
        <v>43556</v>
      </c>
      <c r="H160" s="198" t="s">
        <v>309</v>
      </c>
      <c r="I160">
        <v>2</v>
      </c>
    </row>
    <row r="161" spans="2:9" ht="15" customHeight="1" x14ac:dyDescent="0.35">
      <c r="B161" s="250" t="s">
        <v>551</v>
      </c>
      <c r="C161" s="200">
        <v>18402562</v>
      </c>
      <c r="D161" s="522" t="s">
        <v>766</v>
      </c>
      <c r="E161" s="523"/>
      <c r="F161" s="524"/>
      <c r="G161" s="196">
        <v>43556</v>
      </c>
      <c r="H161" s="198" t="s">
        <v>309</v>
      </c>
      <c r="I161">
        <v>2</v>
      </c>
    </row>
    <row r="162" spans="2:9" ht="15" customHeight="1" x14ac:dyDescent="0.35">
      <c r="B162" s="250" t="s">
        <v>552</v>
      </c>
      <c r="C162" s="200">
        <v>19600167</v>
      </c>
      <c r="D162" s="522" t="s">
        <v>767</v>
      </c>
      <c r="E162" s="523"/>
      <c r="F162" s="524"/>
      <c r="G162" s="196">
        <v>43556</v>
      </c>
      <c r="H162" s="198" t="s">
        <v>309</v>
      </c>
      <c r="I162">
        <v>2</v>
      </c>
    </row>
    <row r="163" spans="2:9" ht="15" customHeight="1" x14ac:dyDescent="0.35">
      <c r="B163" s="250" t="s">
        <v>553</v>
      </c>
      <c r="C163" s="200">
        <v>421172833</v>
      </c>
      <c r="D163" s="522" t="s">
        <v>768</v>
      </c>
      <c r="E163" s="523"/>
      <c r="F163" s="524"/>
      <c r="G163" s="196">
        <v>43466</v>
      </c>
      <c r="H163" s="198" t="s">
        <v>309</v>
      </c>
      <c r="I163">
        <v>2</v>
      </c>
    </row>
    <row r="164" spans="2:9" ht="15" customHeight="1" x14ac:dyDescent="0.35">
      <c r="B164" s="250" t="s">
        <v>554</v>
      </c>
      <c r="C164" s="200">
        <v>18382289</v>
      </c>
      <c r="D164" s="522" t="s">
        <v>769</v>
      </c>
      <c r="E164" s="523"/>
      <c r="F164" s="524"/>
      <c r="G164" s="196">
        <v>43556</v>
      </c>
      <c r="H164" s="198" t="s">
        <v>309</v>
      </c>
      <c r="I164">
        <v>2</v>
      </c>
    </row>
    <row r="165" spans="2:9" ht="15" customHeight="1" x14ac:dyDescent="0.35">
      <c r="B165" s="250" t="s">
        <v>555</v>
      </c>
      <c r="C165" s="200">
        <v>18382288</v>
      </c>
      <c r="D165" s="522" t="s">
        <v>770</v>
      </c>
      <c r="E165" s="523"/>
      <c r="F165" s="524"/>
      <c r="G165" s="196">
        <v>43556</v>
      </c>
      <c r="H165" s="198" t="s">
        <v>309</v>
      </c>
      <c r="I165">
        <v>2</v>
      </c>
    </row>
    <row r="166" spans="2:9" ht="15" customHeight="1" x14ac:dyDescent="0.35">
      <c r="B166" s="250" t="s">
        <v>556</v>
      </c>
      <c r="C166" s="200">
        <v>301104</v>
      </c>
      <c r="D166" s="522" t="s">
        <v>771</v>
      </c>
      <c r="E166" s="523"/>
      <c r="F166" s="524"/>
      <c r="G166" s="196">
        <v>43556</v>
      </c>
      <c r="H166" s="198" t="s">
        <v>309</v>
      </c>
      <c r="I166">
        <v>2</v>
      </c>
    </row>
    <row r="167" spans="2:9" ht="15" customHeight="1" x14ac:dyDescent="0.35">
      <c r="B167" s="250" t="s">
        <v>557</v>
      </c>
      <c r="C167" s="200">
        <v>576415470</v>
      </c>
      <c r="D167" s="522" t="s">
        <v>772</v>
      </c>
      <c r="E167" s="523"/>
      <c r="F167" s="524"/>
      <c r="G167" s="196">
        <v>43466</v>
      </c>
      <c r="H167" s="198" t="s">
        <v>309</v>
      </c>
      <c r="I167">
        <v>2</v>
      </c>
    </row>
    <row r="168" spans="2:9" ht="15" customHeight="1" x14ac:dyDescent="0.35">
      <c r="B168" s="250" t="s">
        <v>558</v>
      </c>
      <c r="C168" s="200">
        <v>948637</v>
      </c>
      <c r="D168" s="522" t="s">
        <v>773</v>
      </c>
      <c r="E168" s="523"/>
      <c r="F168" s="524"/>
      <c r="G168" s="196">
        <v>43556</v>
      </c>
      <c r="H168" s="198" t="s">
        <v>309</v>
      </c>
      <c r="I168">
        <v>2</v>
      </c>
    </row>
    <row r="169" spans="2:9" ht="15" customHeight="1" x14ac:dyDescent="0.35">
      <c r="B169" s="250" t="s">
        <v>559</v>
      </c>
      <c r="C169" s="200">
        <v>2070461</v>
      </c>
      <c r="D169" s="522" t="s">
        <v>774</v>
      </c>
      <c r="E169" s="523"/>
      <c r="F169" s="524"/>
      <c r="G169" s="196">
        <v>43556</v>
      </c>
      <c r="H169" s="198" t="s">
        <v>309</v>
      </c>
      <c r="I169">
        <v>2</v>
      </c>
    </row>
    <row r="170" spans="2:9" ht="15" customHeight="1" x14ac:dyDescent="0.35">
      <c r="B170" s="250" t="s">
        <v>560</v>
      </c>
      <c r="C170" s="200">
        <v>1087698</v>
      </c>
      <c r="D170" s="522" t="s">
        <v>775</v>
      </c>
      <c r="E170" s="523"/>
      <c r="F170" s="524"/>
      <c r="G170" s="196">
        <v>43466</v>
      </c>
      <c r="H170" s="198" t="s">
        <v>309</v>
      </c>
      <c r="I170">
        <v>2</v>
      </c>
    </row>
    <row r="171" spans="2:9" ht="15" customHeight="1" x14ac:dyDescent="0.35">
      <c r="B171" s="250" t="s">
        <v>561</v>
      </c>
      <c r="C171" s="200">
        <v>5318512</v>
      </c>
      <c r="D171" s="522" t="s">
        <v>776</v>
      </c>
      <c r="E171" s="523"/>
      <c r="F171" s="524"/>
      <c r="G171" s="196">
        <v>43466</v>
      </c>
      <c r="H171" s="198" t="s">
        <v>309</v>
      </c>
      <c r="I171">
        <v>2</v>
      </c>
    </row>
    <row r="172" spans="2:9" ht="15" customHeight="1" x14ac:dyDescent="0.35">
      <c r="B172" s="250" t="s">
        <v>562</v>
      </c>
      <c r="C172" s="200">
        <v>2775318</v>
      </c>
      <c r="D172" s="522" t="s">
        <v>777</v>
      </c>
      <c r="E172" s="523"/>
      <c r="F172" s="524"/>
      <c r="G172" s="196">
        <v>43466</v>
      </c>
      <c r="H172" s="198" t="s">
        <v>309</v>
      </c>
      <c r="I172">
        <v>2</v>
      </c>
    </row>
    <row r="173" spans="2:9" ht="15" customHeight="1" x14ac:dyDescent="0.35">
      <c r="B173" s="250" t="s">
        <v>563</v>
      </c>
      <c r="C173" s="200">
        <v>1366994</v>
      </c>
      <c r="D173" s="522" t="s">
        <v>778</v>
      </c>
      <c r="E173" s="523"/>
      <c r="F173" s="524"/>
      <c r="G173" s="196">
        <v>43556</v>
      </c>
      <c r="H173" s="198" t="s">
        <v>309</v>
      </c>
      <c r="I173">
        <v>2</v>
      </c>
    </row>
    <row r="174" spans="2:9" ht="15" customHeight="1" x14ac:dyDescent="0.35">
      <c r="B174" s="250" t="s">
        <v>564</v>
      </c>
      <c r="C174" s="200">
        <v>2775404</v>
      </c>
      <c r="D174" s="522" t="s">
        <v>779</v>
      </c>
      <c r="E174" s="523"/>
      <c r="F174" s="524"/>
      <c r="G174" s="196">
        <v>43466</v>
      </c>
      <c r="H174" s="198" t="s">
        <v>309</v>
      </c>
      <c r="I174">
        <v>2</v>
      </c>
    </row>
    <row r="175" spans="2:9" ht="15" customHeight="1" x14ac:dyDescent="0.35">
      <c r="B175" s="250" t="s">
        <v>565</v>
      </c>
      <c r="C175" s="200">
        <v>2784180</v>
      </c>
      <c r="D175" s="522" t="s">
        <v>780</v>
      </c>
      <c r="E175" s="523"/>
      <c r="F175" s="524"/>
      <c r="G175" s="196">
        <v>43466</v>
      </c>
      <c r="H175" s="198" t="s">
        <v>309</v>
      </c>
      <c r="I175">
        <v>2</v>
      </c>
    </row>
    <row r="176" spans="2:9" ht="15" customHeight="1" x14ac:dyDescent="0.35">
      <c r="B176" s="250" t="s">
        <v>566</v>
      </c>
      <c r="C176" s="200">
        <v>2394172</v>
      </c>
      <c r="D176" s="522" t="s">
        <v>781</v>
      </c>
      <c r="E176" s="523"/>
      <c r="F176" s="524"/>
      <c r="G176" s="196">
        <v>43556</v>
      </c>
      <c r="H176" s="198" t="s">
        <v>309</v>
      </c>
      <c r="I176">
        <v>2</v>
      </c>
    </row>
    <row r="177" spans="2:9" ht="15" customHeight="1" x14ac:dyDescent="0.35">
      <c r="B177" s="250" t="s">
        <v>567</v>
      </c>
      <c r="C177" s="200">
        <v>663849</v>
      </c>
      <c r="D177" s="522" t="s">
        <v>782</v>
      </c>
      <c r="E177" s="523"/>
      <c r="F177" s="524"/>
      <c r="G177" s="196">
        <v>43466</v>
      </c>
      <c r="H177" s="198" t="s">
        <v>309</v>
      </c>
      <c r="I177">
        <v>2</v>
      </c>
    </row>
    <row r="178" spans="2:9" ht="15" customHeight="1" x14ac:dyDescent="0.35">
      <c r="B178" s="250" t="s">
        <v>568</v>
      </c>
      <c r="C178" s="200">
        <v>2775003</v>
      </c>
      <c r="D178" s="522" t="s">
        <v>783</v>
      </c>
      <c r="E178" s="523"/>
      <c r="F178" s="524"/>
      <c r="G178" s="196">
        <v>43466</v>
      </c>
      <c r="H178" s="198" t="s">
        <v>309</v>
      </c>
      <c r="I178">
        <v>2</v>
      </c>
    </row>
    <row r="179" spans="2:9" ht="15" customHeight="1" x14ac:dyDescent="0.35">
      <c r="B179" s="250" t="s">
        <v>569</v>
      </c>
      <c r="C179" s="200">
        <v>2775447</v>
      </c>
      <c r="D179" s="522" t="s">
        <v>784</v>
      </c>
      <c r="E179" s="523"/>
      <c r="F179" s="524"/>
      <c r="G179" s="196">
        <v>43466</v>
      </c>
      <c r="H179" s="198" t="s">
        <v>309</v>
      </c>
      <c r="I179">
        <v>2</v>
      </c>
    </row>
    <row r="180" spans="2:9" ht="15" customHeight="1" x14ac:dyDescent="0.35">
      <c r="B180" s="250" t="s">
        <v>570</v>
      </c>
      <c r="C180" s="200">
        <v>2661349</v>
      </c>
      <c r="D180" s="522" t="s">
        <v>785</v>
      </c>
      <c r="E180" s="523"/>
      <c r="F180" s="524"/>
      <c r="G180" s="196">
        <v>43556</v>
      </c>
      <c r="H180" s="198" t="s">
        <v>309</v>
      </c>
      <c r="I180">
        <v>2</v>
      </c>
    </row>
    <row r="181" spans="2:9" ht="15" customHeight="1" x14ac:dyDescent="0.35">
      <c r="B181" s="250" t="s">
        <v>571</v>
      </c>
      <c r="C181" s="200">
        <v>2774959</v>
      </c>
      <c r="D181" s="522" t="s">
        <v>786</v>
      </c>
      <c r="E181" s="523"/>
      <c r="F181" s="524"/>
      <c r="G181" s="196">
        <v>43466</v>
      </c>
      <c r="H181" s="198" t="s">
        <v>309</v>
      </c>
      <c r="I181">
        <v>2</v>
      </c>
    </row>
    <row r="182" spans="2:9" ht="15" customHeight="1" x14ac:dyDescent="0.35">
      <c r="B182" s="250" t="s">
        <v>572</v>
      </c>
      <c r="C182" s="200">
        <v>2312882</v>
      </c>
      <c r="D182" s="522" t="s">
        <v>787</v>
      </c>
      <c r="E182" s="523"/>
      <c r="F182" s="524"/>
      <c r="G182" s="196">
        <v>43466</v>
      </c>
      <c r="H182" s="198" t="s">
        <v>309</v>
      </c>
      <c r="I182">
        <v>2</v>
      </c>
    </row>
    <row r="183" spans="2:9" ht="15" customHeight="1" x14ac:dyDescent="0.35">
      <c r="B183" s="250" t="s">
        <v>573</v>
      </c>
      <c r="C183" s="200">
        <v>2463998</v>
      </c>
      <c r="D183" s="522" t="s">
        <v>788</v>
      </c>
      <c r="E183" s="523"/>
      <c r="F183" s="524"/>
      <c r="G183" s="196">
        <v>43556</v>
      </c>
      <c r="H183" s="198" t="s">
        <v>309</v>
      </c>
      <c r="I183">
        <v>2</v>
      </c>
    </row>
    <row r="184" spans="2:9" ht="15" customHeight="1" x14ac:dyDescent="0.35">
      <c r="B184" s="250" t="s">
        <v>574</v>
      </c>
      <c r="C184" s="200">
        <v>2775171</v>
      </c>
      <c r="D184" s="522" t="s">
        <v>789</v>
      </c>
      <c r="E184" s="523"/>
      <c r="F184" s="524"/>
      <c r="G184" s="196">
        <v>43466</v>
      </c>
      <c r="H184" s="198" t="s">
        <v>309</v>
      </c>
      <c r="I184">
        <v>2</v>
      </c>
    </row>
    <row r="185" spans="2:9" ht="15" customHeight="1" x14ac:dyDescent="0.35">
      <c r="B185" s="250" t="s">
        <v>575</v>
      </c>
      <c r="C185" s="200">
        <v>2775165</v>
      </c>
      <c r="D185" s="522" t="s">
        <v>790</v>
      </c>
      <c r="E185" s="523"/>
      <c r="F185" s="524"/>
      <c r="G185" s="196">
        <v>43466</v>
      </c>
      <c r="H185" s="198" t="s">
        <v>309</v>
      </c>
      <c r="I185">
        <v>2</v>
      </c>
    </row>
    <row r="186" spans="2:9" ht="15" customHeight="1" x14ac:dyDescent="0.35">
      <c r="B186" s="250" t="s">
        <v>576</v>
      </c>
      <c r="C186" s="200">
        <v>2775112</v>
      </c>
      <c r="D186" s="522" t="s">
        <v>791</v>
      </c>
      <c r="E186" s="523"/>
      <c r="F186" s="524"/>
      <c r="G186" s="196">
        <v>43466</v>
      </c>
      <c r="H186" s="198" t="s">
        <v>309</v>
      </c>
      <c r="I186">
        <v>2</v>
      </c>
    </row>
    <row r="187" spans="2:9" ht="15" customHeight="1" x14ac:dyDescent="0.35">
      <c r="B187" s="250" t="s">
        <v>577</v>
      </c>
      <c r="C187" s="200">
        <v>2394318</v>
      </c>
      <c r="D187" s="522" t="s">
        <v>792</v>
      </c>
      <c r="E187" s="523"/>
      <c r="F187" s="524"/>
      <c r="G187" s="196">
        <v>43556</v>
      </c>
      <c r="H187" s="198" t="s">
        <v>309</v>
      </c>
      <c r="I187">
        <v>2</v>
      </c>
    </row>
    <row r="188" spans="2:9" ht="15" customHeight="1" x14ac:dyDescent="0.35">
      <c r="B188" s="250" t="s">
        <v>578</v>
      </c>
      <c r="C188" s="200">
        <v>350179855</v>
      </c>
      <c r="D188" s="522" t="s">
        <v>793</v>
      </c>
      <c r="E188" s="523"/>
      <c r="F188" s="524"/>
      <c r="G188" s="196">
        <v>43556</v>
      </c>
      <c r="H188" s="198" t="s">
        <v>309</v>
      </c>
      <c r="I188">
        <v>2</v>
      </c>
    </row>
    <row r="189" spans="2:9" ht="15" customHeight="1" x14ac:dyDescent="0.35">
      <c r="B189" s="250" t="s">
        <v>579</v>
      </c>
      <c r="C189" s="200">
        <v>11588498</v>
      </c>
      <c r="D189" s="522" t="s">
        <v>794</v>
      </c>
      <c r="E189" s="523"/>
      <c r="F189" s="524"/>
      <c r="G189" s="196">
        <v>43556</v>
      </c>
      <c r="H189" s="198" t="s">
        <v>309</v>
      </c>
      <c r="I189">
        <v>2</v>
      </c>
    </row>
    <row r="190" spans="2:9" ht="15" customHeight="1" x14ac:dyDescent="0.35">
      <c r="B190" s="250" t="s">
        <v>580</v>
      </c>
      <c r="C190" s="200">
        <v>11588522</v>
      </c>
      <c r="D190" s="522" t="s">
        <v>795</v>
      </c>
      <c r="E190" s="523"/>
      <c r="F190" s="524"/>
      <c r="G190" s="196">
        <v>43556</v>
      </c>
      <c r="H190" s="198" t="s">
        <v>309</v>
      </c>
      <c r="I190">
        <v>2</v>
      </c>
    </row>
    <row r="191" spans="2:9" ht="15" customHeight="1" x14ac:dyDescent="0.35">
      <c r="B191" s="250" t="s">
        <v>581</v>
      </c>
      <c r="C191" s="200">
        <v>519972</v>
      </c>
      <c r="D191" s="522" t="s">
        <v>796</v>
      </c>
      <c r="E191" s="523"/>
      <c r="F191" s="524"/>
      <c r="G191" s="196">
        <v>43466</v>
      </c>
      <c r="H191" s="198" t="s">
        <v>309</v>
      </c>
      <c r="I191">
        <v>2</v>
      </c>
    </row>
    <row r="192" spans="2:9" ht="15" customHeight="1" x14ac:dyDescent="0.35">
      <c r="B192" s="250" t="s">
        <v>582</v>
      </c>
      <c r="C192" s="200">
        <v>2350661</v>
      </c>
      <c r="D192" s="522" t="s">
        <v>797</v>
      </c>
      <c r="E192" s="523"/>
      <c r="F192" s="524"/>
      <c r="G192" s="196">
        <v>43556</v>
      </c>
      <c r="H192" s="198" t="s">
        <v>309</v>
      </c>
      <c r="I192">
        <v>2</v>
      </c>
    </row>
    <row r="193" spans="2:9" ht="15" customHeight="1" x14ac:dyDescent="0.35">
      <c r="B193" s="250" t="s">
        <v>583</v>
      </c>
      <c r="C193" s="200">
        <v>12875095</v>
      </c>
      <c r="D193" s="522" t="s">
        <v>798</v>
      </c>
      <c r="E193" s="523"/>
      <c r="F193" s="524"/>
      <c r="G193" s="196">
        <v>43556</v>
      </c>
      <c r="H193" s="198" t="s">
        <v>309</v>
      </c>
      <c r="I193">
        <v>2</v>
      </c>
    </row>
    <row r="194" spans="2:9" ht="15" customHeight="1" x14ac:dyDescent="0.35">
      <c r="B194" s="250" t="s">
        <v>584</v>
      </c>
      <c r="C194" s="200">
        <v>2774980</v>
      </c>
      <c r="D194" s="522" t="s">
        <v>799</v>
      </c>
      <c r="E194" s="523"/>
      <c r="F194" s="524"/>
      <c r="G194" s="196">
        <v>43466</v>
      </c>
      <c r="H194" s="198" t="s">
        <v>309</v>
      </c>
      <c r="I194">
        <v>2</v>
      </c>
    </row>
    <row r="195" spans="2:9" ht="15" customHeight="1" x14ac:dyDescent="0.35">
      <c r="B195" s="250" t="s">
        <v>585</v>
      </c>
      <c r="C195" s="200" t="s">
        <v>380</v>
      </c>
      <c r="D195" s="522" t="s">
        <v>800</v>
      </c>
      <c r="E195" s="523"/>
      <c r="F195" s="524"/>
      <c r="G195" s="196">
        <v>43556</v>
      </c>
      <c r="H195" s="198" t="s">
        <v>309</v>
      </c>
      <c r="I195">
        <v>2</v>
      </c>
    </row>
    <row r="196" spans="2:9" ht="15" customHeight="1" x14ac:dyDescent="0.35">
      <c r="B196" s="250" t="s">
        <v>586</v>
      </c>
      <c r="C196" s="200" t="s">
        <v>380</v>
      </c>
      <c r="D196" s="522" t="s">
        <v>801</v>
      </c>
      <c r="E196" s="523"/>
      <c r="F196" s="524"/>
      <c r="G196" s="196">
        <v>43556</v>
      </c>
      <c r="H196" s="198" t="s">
        <v>309</v>
      </c>
      <c r="I196">
        <v>2</v>
      </c>
    </row>
    <row r="197" spans="2:9" ht="15" customHeight="1" x14ac:dyDescent="0.35">
      <c r="B197" s="250" t="s">
        <v>587</v>
      </c>
      <c r="C197" s="200">
        <v>2775392</v>
      </c>
      <c r="D197" s="522" t="s">
        <v>802</v>
      </c>
      <c r="E197" s="523"/>
      <c r="F197" s="524"/>
      <c r="G197" s="196">
        <v>43466</v>
      </c>
      <c r="H197" s="198" t="s">
        <v>309</v>
      </c>
      <c r="I197">
        <v>2</v>
      </c>
    </row>
    <row r="198" spans="2:9" ht="15" customHeight="1" x14ac:dyDescent="0.35">
      <c r="B198" s="250" t="s">
        <v>588</v>
      </c>
      <c r="C198" s="200">
        <v>1900237</v>
      </c>
      <c r="D198" s="522" t="s">
        <v>803</v>
      </c>
      <c r="E198" s="523"/>
      <c r="F198" s="524"/>
      <c r="G198" s="196">
        <v>43556</v>
      </c>
      <c r="H198" s="198" t="s">
        <v>309</v>
      </c>
      <c r="I198">
        <v>2</v>
      </c>
    </row>
    <row r="199" spans="2:9" ht="15" customHeight="1" x14ac:dyDescent="0.35">
      <c r="B199" s="250" t="s">
        <v>589</v>
      </c>
      <c r="C199" s="200">
        <v>1218485</v>
      </c>
      <c r="D199" s="522" t="s">
        <v>804</v>
      </c>
      <c r="E199" s="523"/>
      <c r="F199" s="524"/>
      <c r="G199" s="196">
        <v>43556</v>
      </c>
      <c r="H199" s="198" t="s">
        <v>309</v>
      </c>
      <c r="I199">
        <v>2</v>
      </c>
    </row>
    <row r="200" spans="2:9" ht="15" customHeight="1" x14ac:dyDescent="0.35">
      <c r="B200" s="250" t="s">
        <v>590</v>
      </c>
      <c r="C200" s="200">
        <v>274657</v>
      </c>
      <c r="D200" s="522" t="s">
        <v>805</v>
      </c>
      <c r="E200" s="523"/>
      <c r="F200" s="524"/>
      <c r="G200" s="196">
        <v>43556</v>
      </c>
      <c r="H200" s="198" t="s">
        <v>309</v>
      </c>
      <c r="I200">
        <v>2</v>
      </c>
    </row>
    <row r="201" spans="2:9" ht="15" customHeight="1" x14ac:dyDescent="0.35">
      <c r="B201" s="250" t="s">
        <v>591</v>
      </c>
      <c r="C201" s="200">
        <v>18121784</v>
      </c>
      <c r="D201" s="522" t="s">
        <v>806</v>
      </c>
      <c r="E201" s="523"/>
      <c r="F201" s="524"/>
      <c r="G201" s="196">
        <v>43586</v>
      </c>
      <c r="H201" s="198" t="s">
        <v>309</v>
      </c>
      <c r="I201">
        <v>2</v>
      </c>
    </row>
    <row r="202" spans="2:9" ht="15" customHeight="1" x14ac:dyDescent="0.35">
      <c r="B202" s="250" t="s">
        <v>592</v>
      </c>
      <c r="C202" s="200">
        <v>2755887</v>
      </c>
      <c r="D202" s="522" t="s">
        <v>807</v>
      </c>
      <c r="E202" s="523"/>
      <c r="F202" s="524"/>
      <c r="G202" s="196">
        <v>43586</v>
      </c>
      <c r="H202" s="198" t="s">
        <v>309</v>
      </c>
      <c r="I202">
        <v>2</v>
      </c>
    </row>
    <row r="203" spans="2:9" ht="15" customHeight="1" x14ac:dyDescent="0.35">
      <c r="B203" s="250" t="s">
        <v>593</v>
      </c>
      <c r="C203" s="200">
        <v>2775061</v>
      </c>
      <c r="D203" s="522" t="s">
        <v>808</v>
      </c>
      <c r="E203" s="523"/>
      <c r="F203" s="524"/>
      <c r="G203" s="196">
        <v>43466</v>
      </c>
      <c r="H203" s="198" t="s">
        <v>309</v>
      </c>
      <c r="I203">
        <v>2</v>
      </c>
    </row>
    <row r="204" spans="2:9" ht="15" customHeight="1" x14ac:dyDescent="0.35">
      <c r="B204" s="250" t="s">
        <v>594</v>
      </c>
      <c r="C204" s="200">
        <v>3060429</v>
      </c>
      <c r="D204" s="522" t="s">
        <v>809</v>
      </c>
      <c r="E204" s="523"/>
      <c r="F204" s="524"/>
      <c r="G204" s="196">
        <v>43466</v>
      </c>
      <c r="H204" s="198" t="s">
        <v>309</v>
      </c>
      <c r="I204">
        <v>2</v>
      </c>
    </row>
    <row r="205" spans="2:9" ht="15" customHeight="1" x14ac:dyDescent="0.35">
      <c r="B205" s="250" t="s">
        <v>595</v>
      </c>
      <c r="C205" s="200">
        <v>3000745</v>
      </c>
      <c r="D205" s="522" t="s">
        <v>810</v>
      </c>
      <c r="E205" s="523"/>
      <c r="F205" s="524"/>
      <c r="G205" s="196">
        <v>43466</v>
      </c>
      <c r="H205" s="198" t="s">
        <v>309</v>
      </c>
      <c r="I205">
        <v>2</v>
      </c>
    </row>
    <row r="206" spans="2:9" ht="15" customHeight="1" x14ac:dyDescent="0.35">
      <c r="B206" s="250" t="s">
        <v>596</v>
      </c>
      <c r="C206" s="200">
        <v>2394154</v>
      </c>
      <c r="D206" s="522" t="s">
        <v>811</v>
      </c>
      <c r="E206" s="523"/>
      <c r="F206" s="524"/>
      <c r="G206" s="196">
        <v>43586</v>
      </c>
      <c r="H206" s="198" t="s">
        <v>309</v>
      </c>
      <c r="I206">
        <v>2</v>
      </c>
    </row>
    <row r="207" spans="2:9" ht="15" customHeight="1" x14ac:dyDescent="0.35">
      <c r="B207" s="250" t="s">
        <v>597</v>
      </c>
      <c r="C207" s="200">
        <v>1067885</v>
      </c>
      <c r="D207" s="522" t="s">
        <v>812</v>
      </c>
      <c r="E207" s="523"/>
      <c r="F207" s="524"/>
      <c r="G207" s="196">
        <v>43586</v>
      </c>
      <c r="H207" s="198" t="s">
        <v>309</v>
      </c>
      <c r="I207">
        <v>2</v>
      </c>
    </row>
    <row r="208" spans="2:9" ht="15" customHeight="1" x14ac:dyDescent="0.35">
      <c r="B208" s="250" t="s">
        <v>598</v>
      </c>
      <c r="C208" s="200">
        <v>5148634</v>
      </c>
      <c r="D208" s="522" t="s">
        <v>813</v>
      </c>
      <c r="E208" s="523"/>
      <c r="F208" s="524"/>
      <c r="G208" s="196">
        <v>43466</v>
      </c>
      <c r="H208" s="198" t="s">
        <v>309</v>
      </c>
      <c r="I208">
        <v>2</v>
      </c>
    </row>
    <row r="209" spans="2:9" ht="15" customHeight="1" x14ac:dyDescent="0.35">
      <c r="B209" s="250" t="s">
        <v>599</v>
      </c>
      <c r="C209" s="200">
        <v>2394336</v>
      </c>
      <c r="D209" s="522" t="s">
        <v>814</v>
      </c>
      <c r="E209" s="523"/>
      <c r="F209" s="524"/>
      <c r="G209" s="196">
        <v>43622</v>
      </c>
      <c r="H209" s="198" t="s">
        <v>309</v>
      </c>
      <c r="I209">
        <v>2</v>
      </c>
    </row>
    <row r="210" spans="2:9" ht="15" customHeight="1" x14ac:dyDescent="0.35">
      <c r="B210" s="250" t="s">
        <v>600</v>
      </c>
      <c r="C210" s="200">
        <v>2449973</v>
      </c>
      <c r="D210" s="522" t="s">
        <v>815</v>
      </c>
      <c r="E210" s="523"/>
      <c r="F210" s="524"/>
      <c r="G210" s="196">
        <v>43466</v>
      </c>
      <c r="H210" s="198" t="s">
        <v>309</v>
      </c>
      <c r="I210">
        <v>2</v>
      </c>
    </row>
    <row r="211" spans="2:9" ht="15" customHeight="1" x14ac:dyDescent="0.35">
      <c r="B211" s="250" t="s">
        <v>601</v>
      </c>
      <c r="C211" s="200">
        <v>5318509</v>
      </c>
      <c r="D211" s="522" t="s">
        <v>816</v>
      </c>
      <c r="E211" s="523"/>
      <c r="F211" s="524"/>
      <c r="G211" s="196">
        <v>43466</v>
      </c>
      <c r="H211" s="198" t="s">
        <v>309</v>
      </c>
      <c r="I211">
        <v>2</v>
      </c>
    </row>
    <row r="212" spans="2:9" ht="15" customHeight="1" x14ac:dyDescent="0.35">
      <c r="B212" s="250" t="s">
        <v>602</v>
      </c>
      <c r="C212" s="200">
        <v>18245811</v>
      </c>
      <c r="D212" s="522" t="s">
        <v>817</v>
      </c>
      <c r="E212" s="523"/>
      <c r="F212" s="524"/>
      <c r="G212" s="196">
        <v>43650</v>
      </c>
      <c r="H212" s="198" t="s">
        <v>309</v>
      </c>
      <c r="I212">
        <v>2</v>
      </c>
    </row>
    <row r="213" spans="2:9" ht="15" customHeight="1" x14ac:dyDescent="0.35">
      <c r="B213" s="250" t="s">
        <v>603</v>
      </c>
      <c r="C213" s="200">
        <v>2775429</v>
      </c>
      <c r="D213" s="522" t="s">
        <v>818</v>
      </c>
      <c r="E213" s="523"/>
      <c r="F213" s="524"/>
      <c r="G213" s="196">
        <v>43466</v>
      </c>
      <c r="H213" s="198" t="s">
        <v>309</v>
      </c>
      <c r="I213">
        <v>2</v>
      </c>
    </row>
    <row r="214" spans="2:9" ht="15" customHeight="1" x14ac:dyDescent="0.35">
      <c r="B214" s="250" t="s">
        <v>604</v>
      </c>
      <c r="C214" s="200">
        <v>18382286</v>
      </c>
      <c r="D214" s="522" t="s">
        <v>819</v>
      </c>
      <c r="E214" s="523"/>
      <c r="F214" s="524"/>
      <c r="G214" s="196">
        <v>43650</v>
      </c>
      <c r="H214" s="198" t="s">
        <v>309</v>
      </c>
      <c r="I214">
        <v>2</v>
      </c>
    </row>
    <row r="215" spans="2:9" ht="15" customHeight="1" x14ac:dyDescent="0.35">
      <c r="B215" s="250" t="s">
        <v>605</v>
      </c>
      <c r="C215" s="200">
        <v>3000679</v>
      </c>
      <c r="D215" s="522" t="s">
        <v>820</v>
      </c>
      <c r="E215" s="523"/>
      <c r="F215" s="524"/>
      <c r="G215" s="196">
        <v>43466</v>
      </c>
      <c r="H215" s="198" t="s">
        <v>309</v>
      </c>
      <c r="I215">
        <v>2</v>
      </c>
    </row>
    <row r="216" spans="2:9" ht="15" customHeight="1" x14ac:dyDescent="0.35">
      <c r="B216" s="250" t="s">
        <v>606</v>
      </c>
      <c r="C216" s="200">
        <v>19606888</v>
      </c>
      <c r="D216" s="522" t="s">
        <v>821</v>
      </c>
      <c r="E216" s="523"/>
      <c r="F216" s="524"/>
      <c r="G216" s="196">
        <v>43650</v>
      </c>
      <c r="H216" s="198" t="s">
        <v>309</v>
      </c>
      <c r="I216">
        <v>2</v>
      </c>
    </row>
    <row r="217" spans="2:9" ht="15" customHeight="1" x14ac:dyDescent="0.35">
      <c r="B217" s="250" t="s">
        <v>607</v>
      </c>
      <c r="C217" s="200">
        <v>2533752</v>
      </c>
      <c r="D217" s="522" t="s">
        <v>822</v>
      </c>
      <c r="E217" s="523"/>
      <c r="F217" s="524"/>
      <c r="G217" s="196">
        <v>43466</v>
      </c>
      <c r="H217" s="198" t="s">
        <v>309</v>
      </c>
      <c r="I217">
        <v>2</v>
      </c>
    </row>
    <row r="218" spans="2:9" ht="15" customHeight="1" x14ac:dyDescent="0.35">
      <c r="B218" s="250" t="s">
        <v>608</v>
      </c>
      <c r="C218" s="200">
        <v>3070009</v>
      </c>
      <c r="D218" s="522" t="s">
        <v>823</v>
      </c>
      <c r="E218" s="523"/>
      <c r="F218" s="524"/>
      <c r="G218" s="196">
        <v>43466</v>
      </c>
      <c r="H218" s="198" t="s">
        <v>309</v>
      </c>
      <c r="I218">
        <v>2</v>
      </c>
    </row>
    <row r="219" spans="2:9" ht="15" customHeight="1" x14ac:dyDescent="0.35">
      <c r="B219" s="250" t="s">
        <v>609</v>
      </c>
      <c r="C219" s="200">
        <v>2738287</v>
      </c>
      <c r="D219" s="522" t="s">
        <v>824</v>
      </c>
      <c r="E219" s="523"/>
      <c r="F219" s="524"/>
      <c r="G219" s="196">
        <v>43466</v>
      </c>
      <c r="H219" s="198" t="s">
        <v>309</v>
      </c>
      <c r="I219">
        <v>2</v>
      </c>
    </row>
    <row r="220" spans="2:9" ht="15" customHeight="1" x14ac:dyDescent="0.35">
      <c r="B220" s="250" t="s">
        <v>610</v>
      </c>
      <c r="C220" s="200">
        <v>18459126</v>
      </c>
      <c r="D220" s="522" t="s">
        <v>825</v>
      </c>
      <c r="E220" s="523"/>
      <c r="F220" s="524"/>
      <c r="G220" s="196">
        <v>43650</v>
      </c>
      <c r="H220" s="198" t="s">
        <v>309</v>
      </c>
      <c r="I220">
        <v>2</v>
      </c>
    </row>
    <row r="221" spans="2:9" ht="15" customHeight="1" x14ac:dyDescent="0.35">
      <c r="B221" s="250" t="s">
        <v>611</v>
      </c>
      <c r="C221" s="200">
        <v>3067629</v>
      </c>
      <c r="D221" s="522" t="s">
        <v>826</v>
      </c>
      <c r="E221" s="523"/>
      <c r="F221" s="524"/>
      <c r="G221" s="196">
        <v>43466</v>
      </c>
      <c r="H221" s="198" t="s">
        <v>309</v>
      </c>
      <c r="I221">
        <v>2</v>
      </c>
    </row>
    <row r="222" spans="2:9" ht="15" customHeight="1" x14ac:dyDescent="0.35">
      <c r="B222" s="250" t="s">
        <v>612</v>
      </c>
      <c r="C222" s="200">
        <v>18382291</v>
      </c>
      <c r="D222" s="522" t="s">
        <v>827</v>
      </c>
      <c r="E222" s="523"/>
      <c r="F222" s="524"/>
      <c r="G222" s="196">
        <v>43650</v>
      </c>
      <c r="H222" s="198" t="s">
        <v>309</v>
      </c>
      <c r="I222">
        <v>2</v>
      </c>
    </row>
    <row r="223" spans="2:9" ht="15" customHeight="1" x14ac:dyDescent="0.35">
      <c r="B223" s="250" t="s">
        <v>613</v>
      </c>
      <c r="C223" s="200">
        <v>18360941</v>
      </c>
      <c r="D223" s="522" t="s">
        <v>828</v>
      </c>
      <c r="E223" s="523"/>
      <c r="F223" s="524"/>
      <c r="G223" s="196">
        <v>43650</v>
      </c>
      <c r="H223" s="198" t="s">
        <v>309</v>
      </c>
      <c r="I223">
        <v>2</v>
      </c>
    </row>
    <row r="224" spans="2:9" ht="15" customHeight="1" x14ac:dyDescent="0.35">
      <c r="B224" s="250" t="s">
        <v>614</v>
      </c>
      <c r="C224" s="200">
        <v>18382284</v>
      </c>
      <c r="D224" s="522" t="s">
        <v>829</v>
      </c>
      <c r="E224" s="523"/>
      <c r="F224" s="524"/>
      <c r="G224" s="196">
        <v>43650</v>
      </c>
      <c r="H224" s="198" t="s">
        <v>309</v>
      </c>
      <c r="I224">
        <v>2</v>
      </c>
    </row>
    <row r="225" spans="2:9" ht="15" customHeight="1" x14ac:dyDescent="0.35">
      <c r="B225" s="250" t="s">
        <v>615</v>
      </c>
      <c r="C225" s="200">
        <v>5</v>
      </c>
      <c r="D225" s="522" t="s">
        <v>830</v>
      </c>
      <c r="E225" s="523"/>
      <c r="F225" s="524"/>
      <c r="G225" s="196">
        <v>43650</v>
      </c>
      <c r="H225" s="198" t="s">
        <v>309</v>
      </c>
      <c r="I225">
        <v>2</v>
      </c>
    </row>
    <row r="226" spans="2:9" ht="15" customHeight="1" x14ac:dyDescent="0.35">
      <c r="B226" s="250" t="s">
        <v>616</v>
      </c>
      <c r="C226" s="200">
        <v>641852</v>
      </c>
      <c r="D226" s="522" t="s">
        <v>831</v>
      </c>
      <c r="E226" s="523"/>
      <c r="F226" s="524"/>
      <c r="G226" s="196">
        <v>43650</v>
      </c>
      <c r="H226" s="198" t="s">
        <v>309</v>
      </c>
      <c r="I226">
        <v>2</v>
      </c>
    </row>
    <row r="227" spans="2:9" ht="15" customHeight="1" x14ac:dyDescent="0.35">
      <c r="B227" s="250" t="s">
        <v>617</v>
      </c>
      <c r="C227" s="200">
        <v>2087577</v>
      </c>
      <c r="D227" s="522" t="s">
        <v>832</v>
      </c>
      <c r="E227" s="523"/>
      <c r="F227" s="524"/>
      <c r="G227" s="196">
        <v>43650</v>
      </c>
      <c r="H227" s="198" t="s">
        <v>309</v>
      </c>
      <c r="I227">
        <v>2</v>
      </c>
    </row>
    <row r="228" spans="2:9" ht="15" customHeight="1" x14ac:dyDescent="0.35">
      <c r="B228" s="250" t="s">
        <v>618</v>
      </c>
      <c r="C228" s="200">
        <v>2755948</v>
      </c>
      <c r="D228" s="522" t="s">
        <v>833</v>
      </c>
      <c r="E228" s="523"/>
      <c r="F228" s="524"/>
      <c r="G228" s="196">
        <v>43650</v>
      </c>
      <c r="H228" s="198" t="s">
        <v>309</v>
      </c>
      <c r="I228">
        <v>2</v>
      </c>
    </row>
    <row r="229" spans="2:9" ht="15" customHeight="1" x14ac:dyDescent="0.35">
      <c r="B229" s="250" t="s">
        <v>619</v>
      </c>
      <c r="C229" s="200">
        <v>2784183</v>
      </c>
      <c r="D229" s="522" t="s">
        <v>834</v>
      </c>
      <c r="E229" s="523"/>
      <c r="F229" s="524"/>
      <c r="G229" s="196">
        <v>43466</v>
      </c>
      <c r="H229" s="198" t="s">
        <v>309</v>
      </c>
      <c r="I229">
        <v>2</v>
      </c>
    </row>
    <row r="230" spans="2:9" ht="15" customHeight="1" x14ac:dyDescent="0.35">
      <c r="B230" s="250" t="s">
        <v>620</v>
      </c>
      <c r="C230" s="200">
        <v>2755866</v>
      </c>
      <c r="D230" s="522" t="s">
        <v>835</v>
      </c>
      <c r="E230" s="523"/>
      <c r="F230" s="524"/>
      <c r="G230" s="196">
        <v>43650</v>
      </c>
      <c r="H230" s="198" t="s">
        <v>309</v>
      </c>
      <c r="I230">
        <v>2</v>
      </c>
    </row>
    <row r="231" spans="2:9" ht="15" customHeight="1" x14ac:dyDescent="0.35">
      <c r="B231" s="250" t="s">
        <v>621</v>
      </c>
      <c r="C231" s="200">
        <v>2755871</v>
      </c>
      <c r="D231" s="522" t="s">
        <v>836</v>
      </c>
      <c r="E231" s="523"/>
      <c r="F231" s="524"/>
      <c r="G231" s="196">
        <v>43650</v>
      </c>
      <c r="H231" s="198" t="s">
        <v>309</v>
      </c>
      <c r="I231">
        <v>2</v>
      </c>
    </row>
    <row r="232" spans="2:9" ht="15" customHeight="1" x14ac:dyDescent="0.35">
      <c r="B232" s="250" t="s">
        <v>622</v>
      </c>
      <c r="C232" s="200">
        <v>2784129</v>
      </c>
      <c r="D232" s="522" t="s">
        <v>837</v>
      </c>
      <c r="E232" s="523"/>
      <c r="F232" s="524"/>
      <c r="G232" s="196">
        <v>43466</v>
      </c>
      <c r="H232" s="198" t="s">
        <v>309</v>
      </c>
      <c r="I232">
        <v>2</v>
      </c>
    </row>
    <row r="233" spans="2:9" ht="15" customHeight="1" x14ac:dyDescent="0.35">
      <c r="B233" s="250" t="s">
        <v>623</v>
      </c>
      <c r="C233" s="200">
        <v>2755868</v>
      </c>
      <c r="D233" s="522" t="s">
        <v>838</v>
      </c>
      <c r="E233" s="523"/>
      <c r="F233" s="524"/>
      <c r="G233" s="196">
        <v>43650</v>
      </c>
      <c r="H233" s="198" t="s">
        <v>309</v>
      </c>
      <c r="I233">
        <v>2</v>
      </c>
    </row>
    <row r="234" spans="2:9" ht="15" customHeight="1" x14ac:dyDescent="0.35">
      <c r="B234" s="250" t="s">
        <v>624</v>
      </c>
      <c r="C234" s="200">
        <v>419106043</v>
      </c>
      <c r="D234" s="522" t="s">
        <v>839</v>
      </c>
      <c r="E234" s="523"/>
      <c r="F234" s="524"/>
      <c r="G234" s="196">
        <v>43466</v>
      </c>
      <c r="H234" s="198" t="s">
        <v>309</v>
      </c>
      <c r="I234">
        <v>2</v>
      </c>
    </row>
    <row r="235" spans="2:9" ht="15" customHeight="1" x14ac:dyDescent="0.35">
      <c r="B235" s="250" t="s">
        <v>625</v>
      </c>
      <c r="C235" s="200">
        <v>2755949</v>
      </c>
      <c r="D235" s="522" t="s">
        <v>840</v>
      </c>
      <c r="E235" s="523"/>
      <c r="F235" s="524"/>
      <c r="G235" s="196">
        <v>43650</v>
      </c>
      <c r="H235" s="198" t="s">
        <v>309</v>
      </c>
      <c r="I235">
        <v>2</v>
      </c>
    </row>
    <row r="236" spans="2:9" ht="15" customHeight="1" x14ac:dyDescent="0.35">
      <c r="B236" s="250" t="s">
        <v>626</v>
      </c>
      <c r="C236" s="200">
        <v>2755912</v>
      </c>
      <c r="D236" s="522" t="s">
        <v>841</v>
      </c>
      <c r="E236" s="523"/>
      <c r="F236" s="524"/>
      <c r="G236" s="196">
        <v>43650</v>
      </c>
      <c r="H236" s="198" t="s">
        <v>309</v>
      </c>
      <c r="I236">
        <v>2</v>
      </c>
    </row>
    <row r="237" spans="2:9" ht="15" customHeight="1" x14ac:dyDescent="0.35">
      <c r="B237" s="250" t="s">
        <v>627</v>
      </c>
      <c r="C237" s="200">
        <v>567358752</v>
      </c>
      <c r="D237" s="522" t="s">
        <v>842</v>
      </c>
      <c r="E237" s="523"/>
      <c r="F237" s="524"/>
      <c r="G237" s="196">
        <v>43466</v>
      </c>
      <c r="H237" s="198" t="s">
        <v>309</v>
      </c>
      <c r="I237">
        <v>2</v>
      </c>
    </row>
    <row r="238" spans="2:9" ht="15" customHeight="1" x14ac:dyDescent="0.35">
      <c r="B238" s="250" t="s">
        <v>628</v>
      </c>
      <c r="C238" s="200">
        <v>547719507</v>
      </c>
      <c r="D238" s="522" t="s">
        <v>843</v>
      </c>
      <c r="E238" s="523"/>
      <c r="F238" s="524"/>
      <c r="G238" s="196">
        <v>43466</v>
      </c>
      <c r="H238" s="198" t="s">
        <v>309</v>
      </c>
      <c r="I238">
        <v>2</v>
      </c>
    </row>
    <row r="239" spans="2:9" ht="15" customHeight="1" x14ac:dyDescent="0.35">
      <c r="B239" s="250" t="s">
        <v>629</v>
      </c>
      <c r="C239" s="200">
        <v>2755888</v>
      </c>
      <c r="D239" s="522" t="s">
        <v>844</v>
      </c>
      <c r="E239" s="523"/>
      <c r="F239" s="524"/>
      <c r="G239" s="196">
        <v>43650</v>
      </c>
      <c r="H239" s="198" t="s">
        <v>309</v>
      </c>
      <c r="I239">
        <v>2</v>
      </c>
    </row>
    <row r="240" spans="2:9" ht="15" customHeight="1" x14ac:dyDescent="0.35">
      <c r="B240" s="250" t="s">
        <v>630</v>
      </c>
      <c r="C240" s="200">
        <v>760415</v>
      </c>
      <c r="D240" s="522" t="s">
        <v>845</v>
      </c>
      <c r="E240" s="523"/>
      <c r="F240" s="524"/>
      <c r="G240" s="196">
        <v>43650</v>
      </c>
      <c r="H240" s="198" t="s">
        <v>309</v>
      </c>
      <c r="I240">
        <v>2</v>
      </c>
    </row>
    <row r="241" spans="2:9" ht="15" customHeight="1" x14ac:dyDescent="0.35">
      <c r="B241" s="250" t="s">
        <v>631</v>
      </c>
      <c r="C241" s="200">
        <v>768105949</v>
      </c>
      <c r="D241" s="522" t="s">
        <v>846</v>
      </c>
      <c r="E241" s="523"/>
      <c r="F241" s="524"/>
      <c r="G241" s="196">
        <v>43466</v>
      </c>
      <c r="H241" s="198" t="s">
        <v>309</v>
      </c>
      <c r="I241">
        <v>2</v>
      </c>
    </row>
    <row r="242" spans="2:9" ht="15" customHeight="1" x14ac:dyDescent="0.35">
      <c r="B242" s="250" t="s">
        <v>632</v>
      </c>
      <c r="C242" s="200">
        <v>2394316</v>
      </c>
      <c r="D242" s="522" t="s">
        <v>847</v>
      </c>
      <c r="E242" s="523"/>
      <c r="F242" s="524"/>
      <c r="G242" s="196">
        <v>43650</v>
      </c>
      <c r="H242" s="198" t="s">
        <v>309</v>
      </c>
      <c r="I242">
        <v>2</v>
      </c>
    </row>
    <row r="243" spans="2:9" ht="15" customHeight="1" x14ac:dyDescent="0.35">
      <c r="B243" s="250" t="s">
        <v>633</v>
      </c>
      <c r="C243" s="241">
        <v>9.9537100500120896E+17</v>
      </c>
      <c r="D243" s="522" t="s">
        <v>848</v>
      </c>
      <c r="E243" s="523"/>
      <c r="F243" s="524"/>
      <c r="G243" s="196">
        <v>43556</v>
      </c>
      <c r="H243" s="198" t="s">
        <v>309</v>
      </c>
      <c r="I243">
        <v>2</v>
      </c>
    </row>
    <row r="244" spans="2:9" ht="15" customHeight="1" x14ac:dyDescent="0.35">
      <c r="B244" s="250" t="s">
        <v>634</v>
      </c>
      <c r="C244" s="241">
        <v>9.5442900900042995E+17</v>
      </c>
      <c r="D244" s="522" t="s">
        <v>849</v>
      </c>
      <c r="E244" s="523"/>
      <c r="F244" s="524"/>
      <c r="G244" s="196">
        <v>43466</v>
      </c>
      <c r="H244" s="198" t="s">
        <v>309</v>
      </c>
      <c r="I244">
        <v>2</v>
      </c>
    </row>
    <row r="245" spans="2:9" ht="15" customHeight="1" x14ac:dyDescent="0.35">
      <c r="B245" s="250" t="s">
        <v>635</v>
      </c>
      <c r="C245" s="241">
        <v>9.4022510110045901E+17</v>
      </c>
      <c r="D245" s="522" t="s">
        <v>850</v>
      </c>
      <c r="E245" s="523"/>
      <c r="F245" s="524"/>
      <c r="G245" s="196">
        <v>43466</v>
      </c>
      <c r="H245" s="198" t="s">
        <v>309</v>
      </c>
      <c r="I245">
        <v>2</v>
      </c>
    </row>
    <row r="246" spans="2:9" ht="15" customHeight="1" x14ac:dyDescent="0.35">
      <c r="B246" s="250" t="s">
        <v>636</v>
      </c>
      <c r="C246" s="241">
        <v>9.2342310500030003E+17</v>
      </c>
      <c r="D246" s="522" t="s">
        <v>851</v>
      </c>
      <c r="E246" s="523"/>
      <c r="F246" s="524"/>
      <c r="G246" s="196">
        <v>43466</v>
      </c>
      <c r="H246" s="198" t="s">
        <v>309</v>
      </c>
      <c r="I246">
        <v>2</v>
      </c>
    </row>
    <row r="247" spans="2:9" ht="15" customHeight="1" x14ac:dyDescent="0.35">
      <c r="B247" s="250" t="s">
        <v>637</v>
      </c>
      <c r="C247" s="241">
        <v>9.5471300000017997E+17</v>
      </c>
      <c r="D247" s="522" t="s">
        <v>852</v>
      </c>
      <c r="E247" s="523"/>
      <c r="F247" s="524"/>
      <c r="G247" s="196">
        <v>43466</v>
      </c>
      <c r="H247" s="198" t="s">
        <v>309</v>
      </c>
      <c r="I247">
        <v>2</v>
      </c>
    </row>
    <row r="248" spans="2:9" ht="15" customHeight="1" x14ac:dyDescent="0.35">
      <c r="B248" s="250" t="s">
        <v>638</v>
      </c>
      <c r="C248" s="241">
        <v>9.9542900000012006E+17</v>
      </c>
      <c r="D248" s="522" t="s">
        <v>853</v>
      </c>
      <c r="E248" s="523"/>
      <c r="F248" s="524"/>
      <c r="G248" s="196">
        <v>43650</v>
      </c>
      <c r="H248" s="198" t="s">
        <v>309</v>
      </c>
      <c r="I248">
        <v>2</v>
      </c>
    </row>
    <row r="249" spans="2:9" ht="15" customHeight="1" x14ac:dyDescent="0.35">
      <c r="B249" s="250" t="s">
        <v>639</v>
      </c>
      <c r="C249" s="241">
        <v>9.4042330600006003E+17</v>
      </c>
      <c r="D249" s="522" t="s">
        <v>854</v>
      </c>
      <c r="E249" s="523"/>
      <c r="F249" s="524"/>
      <c r="G249" s="196">
        <v>43466</v>
      </c>
      <c r="H249" s="198" t="s">
        <v>309</v>
      </c>
      <c r="I249">
        <v>2</v>
      </c>
    </row>
    <row r="250" spans="2:9" ht="15" customHeight="1" x14ac:dyDescent="0.35">
      <c r="B250" s="250" t="s">
        <v>640</v>
      </c>
      <c r="C250" s="241">
        <v>9.5141110200048998E+17</v>
      </c>
      <c r="D250" s="522" t="s">
        <v>855</v>
      </c>
      <c r="E250" s="523"/>
      <c r="F250" s="524"/>
      <c r="G250" s="196">
        <v>43466</v>
      </c>
      <c r="H250" s="198" t="s">
        <v>309</v>
      </c>
      <c r="I250">
        <v>2</v>
      </c>
    </row>
    <row r="251" spans="2:9" ht="15" customHeight="1" x14ac:dyDescent="0.35">
      <c r="B251" s="250" t="s">
        <v>641</v>
      </c>
      <c r="C251" s="241">
        <v>9.4221000700124006E+17</v>
      </c>
      <c r="D251" s="522" t="s">
        <v>856</v>
      </c>
      <c r="E251" s="523"/>
      <c r="F251" s="524"/>
      <c r="G251" s="196">
        <v>43466</v>
      </c>
      <c r="H251" s="198" t="s">
        <v>309</v>
      </c>
      <c r="I251">
        <v>2</v>
      </c>
    </row>
    <row r="252" spans="2:9" ht="15" customHeight="1" x14ac:dyDescent="0.35">
      <c r="B252" s="250" t="s">
        <v>642</v>
      </c>
      <c r="C252" s="241">
        <v>9.5362620240035994E+17</v>
      </c>
      <c r="D252" s="522" t="s">
        <v>857</v>
      </c>
      <c r="E252" s="523"/>
      <c r="F252" s="524"/>
      <c r="G252" s="196">
        <v>43586</v>
      </c>
      <c r="H252" s="198" t="s">
        <v>309</v>
      </c>
      <c r="I252">
        <v>2</v>
      </c>
    </row>
    <row r="253" spans="2:9" ht="15" customHeight="1" x14ac:dyDescent="0.35">
      <c r="B253" s="250" t="s">
        <v>643</v>
      </c>
      <c r="C253" s="241">
        <v>9.4032200200047002E+17</v>
      </c>
      <c r="D253" s="522" t="s">
        <v>858</v>
      </c>
      <c r="E253" s="523"/>
      <c r="F253" s="524"/>
      <c r="G253" s="196">
        <v>43466</v>
      </c>
      <c r="H253" s="198" t="s">
        <v>309</v>
      </c>
      <c r="I253">
        <v>2</v>
      </c>
    </row>
    <row r="254" spans="2:9" ht="15" customHeight="1" x14ac:dyDescent="0.35">
      <c r="B254" s="250" t="s">
        <v>644</v>
      </c>
      <c r="C254" s="241">
        <v>9.2321640710144998E+17</v>
      </c>
      <c r="D254" s="522" t="s">
        <v>859</v>
      </c>
      <c r="E254" s="523"/>
      <c r="F254" s="524"/>
      <c r="G254" s="196">
        <v>43466</v>
      </c>
      <c r="H254" s="198" t="s">
        <v>309</v>
      </c>
      <c r="I254">
        <v>2</v>
      </c>
    </row>
    <row r="255" spans="2:9" ht="15" customHeight="1" x14ac:dyDescent="0.35">
      <c r="B255" s="250" t="s">
        <v>645</v>
      </c>
      <c r="C255" s="241">
        <v>9.5131000000030003E+17</v>
      </c>
      <c r="D255" s="522" t="s">
        <v>860</v>
      </c>
      <c r="E255" s="523"/>
      <c r="F255" s="524"/>
      <c r="G255" s="196">
        <v>43466</v>
      </c>
      <c r="H255" s="198" t="s">
        <v>309</v>
      </c>
      <c r="I255">
        <v>2</v>
      </c>
    </row>
    <row r="256" spans="2:9" ht="15" customHeight="1" x14ac:dyDescent="0.35">
      <c r="B256" s="250" t="s">
        <v>646</v>
      </c>
      <c r="C256" s="241">
        <v>9.4742320800177997E+17</v>
      </c>
      <c r="D256" s="522" t="s">
        <v>861</v>
      </c>
      <c r="E256" s="523"/>
      <c r="F256" s="524"/>
      <c r="G256" s="196">
        <v>43466</v>
      </c>
      <c r="H256" s="198" t="s">
        <v>309</v>
      </c>
      <c r="I256">
        <v>2</v>
      </c>
    </row>
    <row r="257" spans="2:9" ht="15" customHeight="1" x14ac:dyDescent="0.35">
      <c r="B257" s="250" t="s">
        <v>647</v>
      </c>
      <c r="C257" s="241">
        <v>9.51318005E+17</v>
      </c>
      <c r="D257" s="522" t="s">
        <v>862</v>
      </c>
      <c r="E257" s="523"/>
      <c r="F257" s="524"/>
      <c r="G257" s="196">
        <v>43466</v>
      </c>
      <c r="H257" s="198" t="s">
        <v>309</v>
      </c>
      <c r="I257">
        <v>2</v>
      </c>
    </row>
    <row r="258" spans="2:9" ht="15" customHeight="1" x14ac:dyDescent="0.35">
      <c r="B258" s="250" t="s">
        <v>648</v>
      </c>
      <c r="C258" s="241">
        <v>2.2423001E+16</v>
      </c>
      <c r="D258" s="522" t="s">
        <v>863</v>
      </c>
      <c r="E258" s="523"/>
      <c r="F258" s="524"/>
      <c r="G258" s="196">
        <v>43650</v>
      </c>
      <c r="H258" s="198" t="s">
        <v>309</v>
      </c>
      <c r="I258">
        <v>2</v>
      </c>
    </row>
    <row r="259" spans="2:9" ht="15" customHeight="1" x14ac:dyDescent="0.35">
      <c r="B259" s="250" t="s">
        <v>649</v>
      </c>
      <c r="C259" s="242">
        <v>9.010046E+17</v>
      </c>
      <c r="D259" s="522" t="s">
        <v>864</v>
      </c>
      <c r="E259" s="523"/>
      <c r="F259" s="524"/>
      <c r="G259" s="196">
        <v>43466</v>
      </c>
      <c r="H259" s="198" t="s">
        <v>309</v>
      </c>
      <c r="I259">
        <v>2</v>
      </c>
    </row>
    <row r="260" spans="2:9" ht="15" customHeight="1" x14ac:dyDescent="0.35">
      <c r="B260" s="250" t="s">
        <v>650</v>
      </c>
      <c r="C260" s="242">
        <v>9.5462600900042995E+17</v>
      </c>
      <c r="D260" s="522" t="s">
        <v>865</v>
      </c>
      <c r="E260" s="523"/>
      <c r="F260" s="524"/>
      <c r="G260" s="196">
        <v>43466</v>
      </c>
      <c r="H260" s="198" t="s">
        <v>309</v>
      </c>
      <c r="I260">
        <v>2</v>
      </c>
    </row>
    <row r="261" spans="2:9" ht="15" customHeight="1" x14ac:dyDescent="0.35">
      <c r="B261" s="250" t="s">
        <v>651</v>
      </c>
      <c r="C261" s="242">
        <v>9.2342800400029005E+17</v>
      </c>
      <c r="D261" s="522" t="s">
        <v>866</v>
      </c>
      <c r="E261" s="523"/>
      <c r="F261" s="524"/>
      <c r="G261" s="196">
        <v>43466</v>
      </c>
      <c r="H261" s="198" t="s">
        <v>309</v>
      </c>
      <c r="I261">
        <v>2</v>
      </c>
    </row>
    <row r="262" spans="2:9" ht="15" customHeight="1" x14ac:dyDescent="0.35">
      <c r="B262" s="250" t="s">
        <v>652</v>
      </c>
      <c r="C262" s="242">
        <v>9.2342800220138995E+17</v>
      </c>
      <c r="D262" s="522" t="s">
        <v>867</v>
      </c>
      <c r="E262" s="523"/>
      <c r="F262" s="524"/>
      <c r="G262" s="196">
        <v>43466</v>
      </c>
      <c r="H262" s="198" t="s">
        <v>309</v>
      </c>
      <c r="I262">
        <v>2</v>
      </c>
    </row>
    <row r="263" spans="2:9" ht="15" customHeight="1" x14ac:dyDescent="0.35">
      <c r="B263" s="250" t="s">
        <v>653</v>
      </c>
      <c r="C263" s="242">
        <v>9.5382100700099994E+17</v>
      </c>
      <c r="D263" s="522" t="s">
        <v>868</v>
      </c>
      <c r="E263" s="523"/>
      <c r="F263" s="524"/>
      <c r="G263" s="196">
        <v>43556</v>
      </c>
      <c r="H263" s="198" t="s">
        <v>309</v>
      </c>
      <c r="I263">
        <v>2</v>
      </c>
    </row>
    <row r="264" spans="2:9" ht="15" customHeight="1" x14ac:dyDescent="0.35">
      <c r="B264" s="250" t="s">
        <v>654</v>
      </c>
      <c r="C264" s="242">
        <v>9.5141000350135002E+17</v>
      </c>
      <c r="D264" s="522" t="s">
        <v>869</v>
      </c>
      <c r="E264" s="523"/>
      <c r="F264" s="524"/>
      <c r="G264" s="196">
        <v>43466</v>
      </c>
      <c r="H264" s="198" t="s">
        <v>309</v>
      </c>
      <c r="I264">
        <v>2</v>
      </c>
    </row>
    <row r="265" spans="2:9" ht="15" customHeight="1" x14ac:dyDescent="0.35">
      <c r="B265" s="250" t="s">
        <v>655</v>
      </c>
      <c r="C265" s="242">
        <v>9.5441800600114995E+17</v>
      </c>
      <c r="D265" s="522" t="s">
        <v>870</v>
      </c>
      <c r="E265" s="523"/>
      <c r="F265" s="524"/>
      <c r="G265" s="196">
        <v>43466</v>
      </c>
      <c r="H265" s="198" t="s">
        <v>309</v>
      </c>
      <c r="I265">
        <v>2</v>
      </c>
    </row>
    <row r="266" spans="2:9" ht="15" customHeight="1" x14ac:dyDescent="0.35">
      <c r="B266" s="250" t="s">
        <v>656</v>
      </c>
      <c r="C266" s="242">
        <v>9.5441800600114995E+17</v>
      </c>
      <c r="D266" s="522" t="s">
        <v>871</v>
      </c>
      <c r="E266" s="523"/>
      <c r="F266" s="524"/>
      <c r="G266" s="196">
        <v>43525</v>
      </c>
      <c r="H266" s="198" t="s">
        <v>309</v>
      </c>
      <c r="I266">
        <v>2</v>
      </c>
    </row>
    <row r="267" spans="2:9" ht="15" customHeight="1" x14ac:dyDescent="0.35">
      <c r="B267" s="250" t="s">
        <v>657</v>
      </c>
      <c r="C267" s="242">
        <v>9.010003E+17</v>
      </c>
      <c r="D267" s="522" t="s">
        <v>872</v>
      </c>
      <c r="E267" s="523"/>
      <c r="F267" s="524"/>
      <c r="G267" s="196">
        <v>43466</v>
      </c>
      <c r="H267" s="198" t="s">
        <v>309</v>
      </c>
      <c r="I267">
        <v>2</v>
      </c>
    </row>
    <row r="268" spans="2:9" ht="15" customHeight="1" x14ac:dyDescent="0.35">
      <c r="B268" s="250" t="s">
        <v>658</v>
      </c>
      <c r="C268" s="242">
        <v>5.272700800094E+16</v>
      </c>
      <c r="D268" s="522" t="s">
        <v>873</v>
      </c>
      <c r="E268" s="523"/>
      <c r="F268" s="524"/>
      <c r="G268" s="196">
        <v>43525</v>
      </c>
      <c r="H268" s="198" t="s">
        <v>309</v>
      </c>
      <c r="I268">
        <v>2</v>
      </c>
    </row>
    <row r="269" spans="2:9" ht="15" customHeight="1" x14ac:dyDescent="0.35">
      <c r="B269" s="250" t="s">
        <v>659</v>
      </c>
      <c r="C269" s="242">
        <v>9.0100000000000102E+17</v>
      </c>
      <c r="D269" s="522" t="s">
        <v>874</v>
      </c>
      <c r="E269" s="523"/>
      <c r="F269" s="524"/>
      <c r="G269" s="196">
        <v>43466</v>
      </c>
      <c r="H269" s="198" t="s">
        <v>309</v>
      </c>
      <c r="I269">
        <v>2</v>
      </c>
    </row>
    <row r="270" spans="2:9" ht="15" customHeight="1" x14ac:dyDescent="0.35">
      <c r="B270" s="250" t="s">
        <v>660</v>
      </c>
      <c r="C270" s="242">
        <v>9.01E+17</v>
      </c>
      <c r="D270" s="522" t="s">
        <v>875</v>
      </c>
      <c r="E270" s="523"/>
      <c r="F270" s="524"/>
      <c r="G270" s="196">
        <v>43466</v>
      </c>
      <c r="H270" s="198" t="s">
        <v>309</v>
      </c>
      <c r="I270">
        <v>2</v>
      </c>
    </row>
    <row r="271" spans="2:9" ht="15" customHeight="1" x14ac:dyDescent="0.35">
      <c r="B271" s="250" t="s">
        <v>661</v>
      </c>
      <c r="C271" s="242">
        <v>9.2441400800089997E+17</v>
      </c>
      <c r="D271" s="522" t="s">
        <v>876</v>
      </c>
      <c r="E271" s="523"/>
      <c r="F271" s="524"/>
      <c r="G271" s="196">
        <v>43556</v>
      </c>
      <c r="H271" s="198" t="s">
        <v>309</v>
      </c>
      <c r="I271">
        <v>2</v>
      </c>
    </row>
    <row r="272" spans="2:9" ht="15" customHeight="1" x14ac:dyDescent="0.35">
      <c r="B272" s="250" t="s">
        <v>662</v>
      </c>
      <c r="C272" s="242">
        <v>9.5022500300085005E+17</v>
      </c>
      <c r="D272" s="522" t="s">
        <v>877</v>
      </c>
      <c r="E272" s="523"/>
      <c r="F272" s="524"/>
      <c r="G272" s="196">
        <v>43466</v>
      </c>
      <c r="H272" s="198" t="s">
        <v>309</v>
      </c>
      <c r="I272">
        <v>2</v>
      </c>
    </row>
    <row r="273" spans="2:9" ht="15" customHeight="1" x14ac:dyDescent="0.35">
      <c r="B273" s="250" t="s">
        <v>663</v>
      </c>
      <c r="C273" s="242">
        <v>9.7452010100041997E+17</v>
      </c>
      <c r="D273" s="522" t="s">
        <v>878</v>
      </c>
      <c r="E273" s="523"/>
      <c r="F273" s="524"/>
      <c r="G273" s="196">
        <v>43556</v>
      </c>
      <c r="H273" s="198" t="s">
        <v>309</v>
      </c>
      <c r="I273">
        <v>2</v>
      </c>
    </row>
    <row r="274" spans="2:9" ht="15" customHeight="1" x14ac:dyDescent="0.35">
      <c r="B274" s="250" t="s">
        <v>664</v>
      </c>
      <c r="C274" s="242">
        <v>9.5072520600064998E+17</v>
      </c>
      <c r="D274" s="522" t="s">
        <v>879</v>
      </c>
      <c r="E274" s="523"/>
      <c r="F274" s="524"/>
      <c r="G274" s="196">
        <v>43466</v>
      </c>
      <c r="H274" s="198" t="s">
        <v>309</v>
      </c>
      <c r="I274">
        <v>2</v>
      </c>
    </row>
    <row r="275" spans="2:9" ht="15" customHeight="1" x14ac:dyDescent="0.35">
      <c r="B275" s="250" t="s">
        <v>665</v>
      </c>
      <c r="C275" s="242" t="s">
        <v>380</v>
      </c>
      <c r="D275" s="522" t="s">
        <v>880</v>
      </c>
      <c r="E275" s="523"/>
      <c r="F275" s="524"/>
      <c r="G275" s="196">
        <v>43650</v>
      </c>
      <c r="H275" s="198" t="s">
        <v>309</v>
      </c>
      <c r="I275">
        <v>2</v>
      </c>
    </row>
    <row r="276" spans="2:9" ht="15" customHeight="1" x14ac:dyDescent="0.35">
      <c r="B276" s="250" t="s">
        <v>666</v>
      </c>
      <c r="C276" s="242">
        <v>9.5381010210049997E+17</v>
      </c>
      <c r="D276" s="522" t="s">
        <v>881</v>
      </c>
      <c r="E276" s="523"/>
      <c r="F276" s="524"/>
      <c r="G276" s="196">
        <v>43466</v>
      </c>
      <c r="H276" s="198" t="s">
        <v>309</v>
      </c>
      <c r="I276">
        <v>2</v>
      </c>
    </row>
    <row r="277" spans="2:9" ht="15" customHeight="1" x14ac:dyDescent="0.35">
      <c r="B277" s="250" t="s">
        <v>667</v>
      </c>
      <c r="C277" s="242">
        <v>9.0451130400009997E+17</v>
      </c>
      <c r="D277" s="522" t="s">
        <v>882</v>
      </c>
      <c r="E277" s="523"/>
      <c r="F277" s="524"/>
      <c r="G277" s="196">
        <v>43466</v>
      </c>
      <c r="H277" s="198" t="s">
        <v>309</v>
      </c>
      <c r="I277">
        <v>2</v>
      </c>
    </row>
    <row r="278" spans="2:9" ht="15" customHeight="1" x14ac:dyDescent="0.35">
      <c r="B278" s="250" t="s">
        <v>668</v>
      </c>
      <c r="C278" s="242">
        <v>9.5682000400021005E+17</v>
      </c>
      <c r="D278" s="522" t="s">
        <v>883</v>
      </c>
      <c r="E278" s="523"/>
      <c r="F278" s="524"/>
      <c r="G278" s="196">
        <v>43556</v>
      </c>
      <c r="H278" s="198" t="s">
        <v>309</v>
      </c>
      <c r="I278">
        <v>2</v>
      </c>
    </row>
    <row r="279" spans="2:9" ht="15" customHeight="1" x14ac:dyDescent="0.35">
      <c r="B279" s="250" t="s">
        <v>669</v>
      </c>
      <c r="C279" s="242">
        <v>9.1742500410056998E+17</v>
      </c>
      <c r="D279" s="522" t="s">
        <v>884</v>
      </c>
      <c r="E279" s="523"/>
      <c r="F279" s="524"/>
      <c r="G279" s="196">
        <v>43466</v>
      </c>
      <c r="H279" s="198" t="s">
        <v>309</v>
      </c>
      <c r="I279">
        <v>2</v>
      </c>
    </row>
    <row r="280" spans="2:9" ht="15" customHeight="1" x14ac:dyDescent="0.35">
      <c r="B280" s="250" t="s">
        <v>670</v>
      </c>
      <c r="C280" s="242">
        <v>9.01E+17</v>
      </c>
      <c r="D280" s="522" t="s">
        <v>885</v>
      </c>
      <c r="E280" s="523"/>
      <c r="F280" s="524"/>
      <c r="G280" s="196">
        <v>43466</v>
      </c>
      <c r="H280" s="198" t="s">
        <v>309</v>
      </c>
      <c r="I280">
        <v>2</v>
      </c>
    </row>
    <row r="281" spans="2:9" ht="15" customHeight="1" x14ac:dyDescent="0.35">
      <c r="B281" s="250" t="s">
        <v>671</v>
      </c>
      <c r="C281" s="242">
        <v>0</v>
      </c>
      <c r="D281" s="522" t="s">
        <v>886</v>
      </c>
      <c r="E281" s="523"/>
      <c r="F281" s="524"/>
      <c r="G281" s="196">
        <v>43466</v>
      </c>
      <c r="H281" s="198" t="s">
        <v>309</v>
      </c>
      <c r="I281">
        <v>2</v>
      </c>
    </row>
    <row r="282" spans="2:9" ht="15" customHeight="1" x14ac:dyDescent="0.35">
      <c r="B282" s="250" t="s">
        <v>672</v>
      </c>
      <c r="C282" s="242">
        <v>9.4042320600140006E+17</v>
      </c>
      <c r="D282" s="522" t="s">
        <v>887</v>
      </c>
      <c r="E282" s="523"/>
      <c r="F282" s="524"/>
      <c r="G282" s="196">
        <v>43466</v>
      </c>
      <c r="H282" s="198" t="s">
        <v>309</v>
      </c>
      <c r="I282">
        <v>2</v>
      </c>
    </row>
    <row r="283" spans="2:9" ht="15" customHeight="1" x14ac:dyDescent="0.35">
      <c r="B283" s="250" t="s">
        <v>673</v>
      </c>
      <c r="C283" s="242">
        <v>9.5341400300065997E+17</v>
      </c>
      <c r="D283" s="522" t="s">
        <v>888</v>
      </c>
      <c r="E283" s="523"/>
      <c r="F283" s="524"/>
      <c r="G283" s="196">
        <v>43466</v>
      </c>
      <c r="H283" s="198" t="s">
        <v>309</v>
      </c>
      <c r="I283">
        <v>2</v>
      </c>
    </row>
    <row r="284" spans="2:9" ht="15" customHeight="1" x14ac:dyDescent="0.35">
      <c r="B284" s="250" t="s">
        <v>674</v>
      </c>
      <c r="C284" s="242">
        <v>9.5379920320022003E+17</v>
      </c>
      <c r="D284" s="522" t="s">
        <v>889</v>
      </c>
      <c r="E284" s="523"/>
      <c r="F284" s="524"/>
      <c r="G284" s="196">
        <v>43466</v>
      </c>
      <c r="H284" s="198" t="s">
        <v>309</v>
      </c>
      <c r="I284">
        <v>2</v>
      </c>
    </row>
    <row r="285" spans="2:9" ht="15" customHeight="1" x14ac:dyDescent="0.35">
      <c r="B285" s="250" t="s">
        <v>675</v>
      </c>
      <c r="C285" s="242">
        <v>1.9060510003E+17</v>
      </c>
      <c r="D285" s="522" t="s">
        <v>890</v>
      </c>
      <c r="E285" s="523"/>
      <c r="F285" s="524"/>
      <c r="G285" s="199">
        <v>43620</v>
      </c>
      <c r="H285" s="198" t="s">
        <v>309</v>
      </c>
      <c r="I285">
        <v>2</v>
      </c>
    </row>
    <row r="286" spans="2:9" ht="15" customHeight="1" x14ac:dyDescent="0.35">
      <c r="B286" s="250" t="s">
        <v>676</v>
      </c>
      <c r="C286" s="242">
        <v>9.01045111E+17</v>
      </c>
      <c r="D286" s="522" t="s">
        <v>891</v>
      </c>
      <c r="E286" s="523"/>
      <c r="F286" s="524"/>
      <c r="G286" s="196">
        <v>43466</v>
      </c>
      <c r="H286" s="198" t="s">
        <v>309</v>
      </c>
      <c r="I286">
        <v>2</v>
      </c>
    </row>
    <row r="287" spans="2:9" ht="15" customHeight="1" x14ac:dyDescent="0.35">
      <c r="B287" s="250" t="s">
        <v>677</v>
      </c>
      <c r="C287" s="242">
        <v>9.7241500100125005E+17</v>
      </c>
      <c r="D287" s="522" t="s">
        <v>892</v>
      </c>
      <c r="E287" s="523"/>
      <c r="F287" s="524"/>
      <c r="G287" s="196">
        <v>43466</v>
      </c>
      <c r="H287" s="198" t="s">
        <v>309</v>
      </c>
      <c r="I287">
        <v>2</v>
      </c>
    </row>
    <row r="288" spans="2:9" ht="15" customHeight="1" x14ac:dyDescent="0.35">
      <c r="B288" s="250" t="s">
        <v>678</v>
      </c>
      <c r="C288" s="242">
        <v>9.01E+17</v>
      </c>
      <c r="D288" s="522" t="s">
        <v>893</v>
      </c>
      <c r="E288" s="523"/>
      <c r="F288" s="524"/>
      <c r="G288" s="196">
        <v>43466</v>
      </c>
      <c r="H288" s="198" t="s">
        <v>309</v>
      </c>
      <c r="I288">
        <v>2</v>
      </c>
    </row>
    <row r="289" spans="2:9" ht="15" customHeight="1" x14ac:dyDescent="0.35">
      <c r="B289" s="250" t="s">
        <v>679</v>
      </c>
      <c r="C289" s="200">
        <v>4774</v>
      </c>
      <c r="D289" s="522" t="s">
        <v>894</v>
      </c>
      <c r="E289" s="523"/>
      <c r="F289" s="524"/>
      <c r="G289" s="196">
        <v>43650</v>
      </c>
      <c r="H289" s="198" t="s">
        <v>309</v>
      </c>
      <c r="I289">
        <v>2</v>
      </c>
    </row>
    <row r="290" spans="2:9" ht="15" customHeight="1" x14ac:dyDescent="0.35">
      <c r="B290" s="250" t="s">
        <v>680</v>
      </c>
      <c r="C290" s="200">
        <v>2394317</v>
      </c>
      <c r="D290" s="522" t="s">
        <v>895</v>
      </c>
      <c r="E290" s="523"/>
      <c r="F290" s="524"/>
      <c r="G290" s="196">
        <v>43650</v>
      </c>
      <c r="H290" s="198" t="s">
        <v>309</v>
      </c>
      <c r="I290">
        <v>2</v>
      </c>
    </row>
    <row r="291" spans="2:9" ht="15" customHeight="1" x14ac:dyDescent="0.35">
      <c r="B291" s="250" t="s">
        <v>681</v>
      </c>
      <c r="C291" s="200">
        <v>474074222</v>
      </c>
      <c r="D291" s="522" t="s">
        <v>896</v>
      </c>
      <c r="E291" s="523"/>
      <c r="F291" s="524"/>
      <c r="G291" s="196">
        <v>43650</v>
      </c>
      <c r="H291" s="198" t="s">
        <v>309</v>
      </c>
      <c r="I291">
        <v>2</v>
      </c>
    </row>
    <row r="292" spans="2:9" ht="15" customHeight="1" x14ac:dyDescent="0.35">
      <c r="B292" s="250" t="s">
        <v>682</v>
      </c>
      <c r="C292" s="200">
        <v>253204</v>
      </c>
      <c r="D292" s="522" t="s">
        <v>897</v>
      </c>
      <c r="E292" s="523"/>
      <c r="F292" s="524"/>
      <c r="G292" s="196">
        <v>43466</v>
      </c>
      <c r="H292" s="198" t="s">
        <v>309</v>
      </c>
      <c r="I292">
        <v>2</v>
      </c>
    </row>
    <row r="293" spans="2:9" ht="15" customHeight="1" x14ac:dyDescent="0.35">
      <c r="B293" s="250" t="s">
        <v>683</v>
      </c>
      <c r="C293" s="200">
        <v>200231</v>
      </c>
      <c r="D293" s="522" t="s">
        <v>898</v>
      </c>
      <c r="E293" s="523"/>
      <c r="F293" s="524"/>
      <c r="G293" s="196">
        <v>43650</v>
      </c>
      <c r="H293" s="198" t="s">
        <v>309</v>
      </c>
      <c r="I293">
        <v>2</v>
      </c>
    </row>
    <row r="294" spans="2:9" ht="15" customHeight="1" x14ac:dyDescent="0.35">
      <c r="B294" s="250" t="s">
        <v>684</v>
      </c>
      <c r="C294" s="200">
        <v>174808</v>
      </c>
      <c r="D294" s="522" t="s">
        <v>899</v>
      </c>
      <c r="E294" s="523"/>
      <c r="F294" s="524"/>
      <c r="G294" s="196">
        <v>43650</v>
      </c>
      <c r="H294" s="198" t="s">
        <v>309</v>
      </c>
      <c r="I294">
        <v>2</v>
      </c>
    </row>
    <row r="295" spans="2:9" ht="15" customHeight="1" x14ac:dyDescent="0.35">
      <c r="B295" s="250" t="s">
        <v>685</v>
      </c>
      <c r="C295" s="200">
        <v>350174940</v>
      </c>
      <c r="D295" s="522" t="s">
        <v>900</v>
      </c>
      <c r="E295" s="523"/>
      <c r="F295" s="524"/>
      <c r="G295" s="196">
        <v>43466</v>
      </c>
      <c r="H295" s="198" t="s">
        <v>309</v>
      </c>
      <c r="I295">
        <v>2</v>
      </c>
    </row>
    <row r="296" spans="2:9" ht="15" customHeight="1" x14ac:dyDescent="0.35">
      <c r="B296" s="250" t="s">
        <v>686</v>
      </c>
      <c r="C296" s="200">
        <v>11588513</v>
      </c>
      <c r="D296" s="522" t="s">
        <v>901</v>
      </c>
      <c r="E296" s="523"/>
      <c r="F296" s="524"/>
      <c r="G296" s="196">
        <v>43650</v>
      </c>
      <c r="H296" s="198" t="s">
        <v>309</v>
      </c>
      <c r="I296">
        <v>2</v>
      </c>
    </row>
    <row r="297" spans="2:9" ht="15" customHeight="1" x14ac:dyDescent="0.35">
      <c r="B297" s="250" t="s">
        <v>687</v>
      </c>
      <c r="C297" s="200">
        <v>350181478</v>
      </c>
      <c r="D297" s="522" t="s">
        <v>902</v>
      </c>
      <c r="E297" s="523"/>
      <c r="F297" s="524"/>
      <c r="G297" s="196">
        <v>43466</v>
      </c>
      <c r="H297" s="198" t="s">
        <v>309</v>
      </c>
      <c r="I297">
        <v>2</v>
      </c>
    </row>
    <row r="298" spans="2:9" ht="15" customHeight="1" x14ac:dyDescent="0.35">
      <c r="B298" s="250" t="s">
        <v>688</v>
      </c>
      <c r="C298" s="200">
        <v>11588722</v>
      </c>
      <c r="D298" s="522" t="s">
        <v>903</v>
      </c>
      <c r="E298" s="523"/>
      <c r="F298" s="524"/>
      <c r="G298" s="196">
        <v>43650</v>
      </c>
      <c r="H298" s="198" t="s">
        <v>309</v>
      </c>
      <c r="I298">
        <v>2</v>
      </c>
    </row>
    <row r="299" spans="2:9" ht="15" customHeight="1" x14ac:dyDescent="0.35">
      <c r="B299" s="250" t="s">
        <v>297</v>
      </c>
      <c r="C299" s="200">
        <v>11588721</v>
      </c>
      <c r="D299" s="522" t="s">
        <v>904</v>
      </c>
      <c r="E299" s="523"/>
      <c r="F299" s="524"/>
      <c r="G299" s="196">
        <v>43650</v>
      </c>
      <c r="H299" s="198" t="s">
        <v>309</v>
      </c>
      <c r="I299">
        <v>2</v>
      </c>
    </row>
    <row r="300" spans="2:9" ht="15" customHeight="1" x14ac:dyDescent="0.35">
      <c r="B300" s="250" t="s">
        <v>689</v>
      </c>
      <c r="C300" s="200">
        <v>11588608</v>
      </c>
      <c r="D300" s="522" t="s">
        <v>905</v>
      </c>
      <c r="E300" s="523"/>
      <c r="F300" s="524"/>
      <c r="G300" s="196">
        <v>43466</v>
      </c>
      <c r="H300" s="198" t="s">
        <v>309</v>
      </c>
      <c r="I300">
        <v>2</v>
      </c>
    </row>
    <row r="301" spans="2:9" ht="15" customHeight="1" x14ac:dyDescent="0.35">
      <c r="B301" s="250" t="s">
        <v>690</v>
      </c>
      <c r="C301" s="200">
        <v>11588621</v>
      </c>
      <c r="D301" s="522" t="s">
        <v>906</v>
      </c>
      <c r="E301" s="523"/>
      <c r="F301" s="524"/>
      <c r="G301" s="196">
        <v>43466</v>
      </c>
      <c r="H301" s="198" t="s">
        <v>309</v>
      </c>
      <c r="I301">
        <v>2</v>
      </c>
    </row>
    <row r="302" spans="2:9" ht="15" customHeight="1" x14ac:dyDescent="0.35">
      <c r="B302" s="250" t="s">
        <v>691</v>
      </c>
      <c r="C302" s="200">
        <v>11589186</v>
      </c>
      <c r="D302" s="522" t="s">
        <v>907</v>
      </c>
      <c r="E302" s="523"/>
      <c r="F302" s="524"/>
      <c r="G302" s="196">
        <v>43650</v>
      </c>
      <c r="H302" s="198" t="s">
        <v>309</v>
      </c>
      <c r="I302">
        <v>2</v>
      </c>
    </row>
    <row r="303" spans="2:9" ht="15" customHeight="1" x14ac:dyDescent="0.35">
      <c r="B303" s="250" t="s">
        <v>692</v>
      </c>
      <c r="C303" s="200">
        <v>12842150</v>
      </c>
      <c r="D303" s="522" t="s">
        <v>908</v>
      </c>
      <c r="E303" s="523"/>
      <c r="F303" s="524"/>
      <c r="G303" s="196">
        <v>43650</v>
      </c>
      <c r="H303" s="198" t="s">
        <v>309</v>
      </c>
      <c r="I303">
        <v>2</v>
      </c>
    </row>
    <row r="304" spans="2:9" ht="15" customHeight="1" x14ac:dyDescent="0.35">
      <c r="B304" s="250" t="s">
        <v>693</v>
      </c>
      <c r="C304" s="200">
        <v>11589071</v>
      </c>
      <c r="D304" s="522" t="s">
        <v>909</v>
      </c>
      <c r="E304" s="523"/>
      <c r="F304" s="524"/>
      <c r="G304" s="196">
        <v>43650</v>
      </c>
      <c r="H304" s="198" t="s">
        <v>309</v>
      </c>
      <c r="I304">
        <v>2</v>
      </c>
    </row>
    <row r="305" spans="2:9" ht="15" customHeight="1" x14ac:dyDescent="0.35">
      <c r="B305" s="250" t="s">
        <v>694</v>
      </c>
      <c r="C305" s="200">
        <v>2350558</v>
      </c>
      <c r="D305" s="522" t="s">
        <v>910</v>
      </c>
      <c r="E305" s="523"/>
      <c r="F305" s="524"/>
      <c r="G305" s="196">
        <v>43650</v>
      </c>
      <c r="H305" s="198" t="s">
        <v>309</v>
      </c>
      <c r="I305">
        <v>2</v>
      </c>
    </row>
    <row r="306" spans="2:9" ht="15" customHeight="1" x14ac:dyDescent="0.35">
      <c r="B306" s="250" t="s">
        <v>695</v>
      </c>
      <c r="C306" s="200">
        <v>13036399</v>
      </c>
      <c r="D306" s="522" t="s">
        <v>911</v>
      </c>
      <c r="E306" s="523"/>
      <c r="F306" s="524"/>
      <c r="G306" s="196">
        <v>43650</v>
      </c>
      <c r="H306" s="198" t="s">
        <v>309</v>
      </c>
      <c r="I306">
        <v>2</v>
      </c>
    </row>
    <row r="307" spans="2:9" ht="15" customHeight="1" x14ac:dyDescent="0.35">
      <c r="B307" s="250" t="s">
        <v>696</v>
      </c>
      <c r="C307" s="200">
        <v>2800941</v>
      </c>
      <c r="D307" s="522" t="s">
        <v>912</v>
      </c>
      <c r="E307" s="523"/>
      <c r="F307" s="524"/>
      <c r="G307" s="196">
        <v>43650</v>
      </c>
      <c r="H307" s="198" t="s">
        <v>309</v>
      </c>
      <c r="I307">
        <v>2</v>
      </c>
    </row>
    <row r="308" spans="2:9" ht="15" customHeight="1" x14ac:dyDescent="0.35">
      <c r="B308" s="250" t="s">
        <v>697</v>
      </c>
      <c r="C308" s="200">
        <v>3187605</v>
      </c>
      <c r="D308" s="522" t="s">
        <v>913</v>
      </c>
      <c r="E308" s="523"/>
      <c r="F308" s="524"/>
      <c r="G308" s="196">
        <v>43650</v>
      </c>
      <c r="H308" s="198" t="s">
        <v>309</v>
      </c>
      <c r="I308">
        <v>2</v>
      </c>
    </row>
    <row r="309" spans="2:9" ht="15" customHeight="1" x14ac:dyDescent="0.35">
      <c r="B309" s="250" t="s">
        <v>698</v>
      </c>
      <c r="C309" s="200">
        <v>1393742</v>
      </c>
      <c r="D309" s="522" t="s">
        <v>914</v>
      </c>
      <c r="E309" s="523"/>
      <c r="F309" s="524"/>
      <c r="G309" s="196">
        <v>43650</v>
      </c>
      <c r="H309" s="198" t="s">
        <v>309</v>
      </c>
      <c r="I309">
        <v>2</v>
      </c>
    </row>
    <row r="310" spans="2:9" ht="15" customHeight="1" x14ac:dyDescent="0.35">
      <c r="B310" s="250" t="s">
        <v>699</v>
      </c>
      <c r="C310" s="200">
        <v>11589082</v>
      </c>
      <c r="D310" s="522" t="s">
        <v>915</v>
      </c>
      <c r="E310" s="523"/>
      <c r="F310" s="524"/>
      <c r="G310" s="196">
        <v>43466</v>
      </c>
      <c r="H310" s="198" t="s">
        <v>309</v>
      </c>
      <c r="I310">
        <v>2</v>
      </c>
    </row>
    <row r="311" spans="2:9" ht="15" customHeight="1" x14ac:dyDescent="0.35">
      <c r="B311" s="250" t="s">
        <v>700</v>
      </c>
      <c r="C311" s="200">
        <v>1247588</v>
      </c>
      <c r="D311" s="522" t="s">
        <v>916</v>
      </c>
      <c r="E311" s="523"/>
      <c r="F311" s="524"/>
      <c r="G311" s="196">
        <v>43650</v>
      </c>
      <c r="H311" s="198" t="s">
        <v>309</v>
      </c>
      <c r="I311">
        <v>2</v>
      </c>
    </row>
    <row r="312" spans="2:9" ht="15" customHeight="1" x14ac:dyDescent="0.35">
      <c r="B312" s="250" t="s">
        <v>701</v>
      </c>
      <c r="C312" s="200">
        <v>2800073</v>
      </c>
      <c r="D312" s="522" t="s">
        <v>917</v>
      </c>
      <c r="E312" s="523"/>
      <c r="F312" s="524"/>
      <c r="G312" s="196">
        <v>43650</v>
      </c>
      <c r="H312" s="198" t="s">
        <v>309</v>
      </c>
      <c r="I312">
        <v>2</v>
      </c>
    </row>
    <row r="313" spans="2:9" ht="15" customHeight="1" x14ac:dyDescent="0.35">
      <c r="B313" s="250" t="s">
        <v>702</v>
      </c>
      <c r="C313" s="200">
        <v>18351960</v>
      </c>
      <c r="D313" s="522" t="s">
        <v>918</v>
      </c>
      <c r="E313" s="523"/>
      <c r="F313" s="524"/>
      <c r="G313" s="196">
        <v>43656</v>
      </c>
      <c r="H313" s="198" t="s">
        <v>309</v>
      </c>
      <c r="I313">
        <v>2</v>
      </c>
    </row>
    <row r="314" spans="2:9" ht="15" customHeight="1" x14ac:dyDescent="0.35">
      <c r="B314" s="250" t="s">
        <v>703</v>
      </c>
      <c r="C314" s="200">
        <v>18121771</v>
      </c>
      <c r="D314" s="522" t="s">
        <v>919</v>
      </c>
      <c r="E314" s="523"/>
      <c r="F314" s="524"/>
      <c r="G314" s="196">
        <v>43657</v>
      </c>
      <c r="H314" s="198" t="s">
        <v>309</v>
      </c>
      <c r="I314">
        <v>2</v>
      </c>
    </row>
    <row r="315" spans="2:9" ht="15" customHeight="1" x14ac:dyDescent="0.35">
      <c r="B315" s="250" t="s">
        <v>298</v>
      </c>
      <c r="C315" s="200">
        <v>19498148</v>
      </c>
      <c r="D315" s="522" t="s">
        <v>920</v>
      </c>
      <c r="E315" s="523"/>
      <c r="F315" s="524"/>
      <c r="G315" s="196">
        <v>43657</v>
      </c>
      <c r="H315" s="198" t="s">
        <v>309</v>
      </c>
      <c r="I315">
        <v>2</v>
      </c>
    </row>
    <row r="316" spans="2:9" ht="15" customHeight="1" x14ac:dyDescent="0.35">
      <c r="B316" s="250" t="s">
        <v>704</v>
      </c>
      <c r="C316" s="200">
        <v>19973534</v>
      </c>
      <c r="D316" s="522" t="s">
        <v>921</v>
      </c>
      <c r="E316" s="523"/>
      <c r="F316" s="524"/>
      <c r="G316" s="196">
        <v>43657</v>
      </c>
      <c r="H316" s="198" t="s">
        <v>309</v>
      </c>
      <c r="I316">
        <v>2</v>
      </c>
    </row>
    <row r="317" spans="2:9" ht="15" customHeight="1" x14ac:dyDescent="0.35">
      <c r="B317" s="250" t="s">
        <v>705</v>
      </c>
      <c r="C317" s="200">
        <v>3738</v>
      </c>
      <c r="D317" s="522" t="s">
        <v>922</v>
      </c>
      <c r="E317" s="523"/>
      <c r="F317" s="524"/>
      <c r="G317" s="196">
        <v>43657</v>
      </c>
      <c r="H317" s="198" t="s">
        <v>309</v>
      </c>
      <c r="I317">
        <v>2</v>
      </c>
    </row>
    <row r="318" spans="2:9" ht="15" customHeight="1" x14ac:dyDescent="0.35">
      <c r="B318" s="250" t="s">
        <v>706</v>
      </c>
      <c r="C318" s="200" t="s">
        <v>948</v>
      </c>
      <c r="D318" s="522" t="s">
        <v>923</v>
      </c>
      <c r="E318" s="523"/>
      <c r="F318" s="524"/>
      <c r="G318" s="196">
        <v>43466</v>
      </c>
      <c r="H318" s="198" t="s">
        <v>309</v>
      </c>
      <c r="I318">
        <v>2</v>
      </c>
    </row>
    <row r="319" spans="2:9" ht="15" customHeight="1" x14ac:dyDescent="0.35">
      <c r="B319" s="250" t="s">
        <v>707</v>
      </c>
      <c r="C319" s="200">
        <v>16446000</v>
      </c>
      <c r="D319" s="522" t="s">
        <v>924</v>
      </c>
      <c r="E319" s="523"/>
      <c r="F319" s="524"/>
      <c r="G319" s="196">
        <v>43657</v>
      </c>
      <c r="H319" s="198" t="s">
        <v>309</v>
      </c>
      <c r="I319">
        <v>2</v>
      </c>
    </row>
    <row r="320" spans="2:9" ht="15" customHeight="1" x14ac:dyDescent="0.35">
      <c r="B320" s="250" t="s">
        <v>708</v>
      </c>
      <c r="C320" s="200">
        <v>539510</v>
      </c>
      <c r="D320" s="522" t="s">
        <v>925</v>
      </c>
      <c r="E320" s="523"/>
      <c r="F320" s="524"/>
      <c r="G320" s="196">
        <v>43657</v>
      </c>
      <c r="H320" s="198" t="s">
        <v>309</v>
      </c>
      <c r="I320">
        <v>2</v>
      </c>
    </row>
    <row r="321" spans="2:9" ht="15" customHeight="1" x14ac:dyDescent="0.35">
      <c r="B321" s="250" t="s">
        <v>709</v>
      </c>
      <c r="C321" s="200">
        <v>483254906</v>
      </c>
      <c r="D321" s="522" t="s">
        <v>926</v>
      </c>
      <c r="E321" s="523"/>
      <c r="F321" s="524"/>
      <c r="G321" s="196">
        <v>43664</v>
      </c>
      <c r="H321" s="198" t="s">
        <v>309</v>
      </c>
      <c r="I321">
        <v>2</v>
      </c>
    </row>
    <row r="322" spans="2:9" ht="15" customHeight="1" x14ac:dyDescent="0.35">
      <c r="B322" s="250" t="s">
        <v>710</v>
      </c>
      <c r="C322" s="200">
        <v>1900223</v>
      </c>
      <c r="D322" s="522" t="s">
        <v>927</v>
      </c>
      <c r="E322" s="523"/>
      <c r="F322" s="524"/>
      <c r="G322" s="196">
        <v>43466</v>
      </c>
      <c r="H322" s="198" t="s">
        <v>309</v>
      </c>
      <c r="I322">
        <v>2</v>
      </c>
    </row>
    <row r="323" spans="2:9" ht="15" customHeight="1" x14ac:dyDescent="0.35">
      <c r="B323" s="250" t="s">
        <v>711</v>
      </c>
      <c r="C323" s="200">
        <v>252009</v>
      </c>
      <c r="D323" s="522" t="s">
        <v>928</v>
      </c>
      <c r="E323" s="523"/>
      <c r="F323" s="524"/>
      <c r="G323" s="196">
        <v>43664</v>
      </c>
      <c r="H323" s="198" t="s">
        <v>309</v>
      </c>
      <c r="I323">
        <v>2</v>
      </c>
    </row>
    <row r="324" spans="2:9" ht="15" customHeight="1" x14ac:dyDescent="0.35">
      <c r="B324" s="250" t="s">
        <v>712</v>
      </c>
      <c r="C324" s="200">
        <v>153360</v>
      </c>
      <c r="D324" s="522" t="s">
        <v>929</v>
      </c>
      <c r="E324" s="523"/>
      <c r="F324" s="524"/>
      <c r="G324" s="196">
        <v>43664</v>
      </c>
      <c r="H324" s="198" t="s">
        <v>309</v>
      </c>
      <c r="I324">
        <v>2</v>
      </c>
    </row>
    <row r="325" spans="2:9" ht="15" customHeight="1" x14ac:dyDescent="0.35">
      <c r="B325" s="250" t="s">
        <v>713</v>
      </c>
      <c r="C325" s="200">
        <v>255009</v>
      </c>
      <c r="D325" s="522" t="s">
        <v>930</v>
      </c>
      <c r="E325" s="523"/>
      <c r="F325" s="524"/>
      <c r="G325" s="196">
        <v>43664</v>
      </c>
      <c r="H325" s="198" t="s">
        <v>309</v>
      </c>
      <c r="I325">
        <v>2</v>
      </c>
    </row>
    <row r="326" spans="2:9" ht="15" customHeight="1" x14ac:dyDescent="0.35">
      <c r="B326" s="250" t="s">
        <v>299</v>
      </c>
      <c r="C326" s="200">
        <v>2016453</v>
      </c>
      <c r="D326" s="522" t="s">
        <v>931</v>
      </c>
      <c r="E326" s="523"/>
      <c r="F326" s="524"/>
      <c r="G326" s="196">
        <v>43664</v>
      </c>
      <c r="H326" s="198" t="s">
        <v>309</v>
      </c>
      <c r="I326">
        <v>2</v>
      </c>
    </row>
    <row r="327" spans="2:9" ht="15" customHeight="1" x14ac:dyDescent="0.35">
      <c r="B327" s="250" t="s">
        <v>714</v>
      </c>
      <c r="C327" s="200">
        <v>18852234</v>
      </c>
      <c r="D327" s="522" t="s">
        <v>932</v>
      </c>
      <c r="E327" s="523"/>
      <c r="F327" s="524"/>
      <c r="G327" s="196">
        <v>43678</v>
      </c>
      <c r="H327" s="198" t="s">
        <v>309</v>
      </c>
      <c r="I327">
        <v>2</v>
      </c>
    </row>
    <row r="328" spans="2:9" ht="15" customHeight="1" x14ac:dyDescent="0.35">
      <c r="B328" s="250" t="s">
        <v>715</v>
      </c>
      <c r="C328" s="200">
        <v>18385009</v>
      </c>
      <c r="D328" s="522" t="s">
        <v>933</v>
      </c>
      <c r="E328" s="523"/>
      <c r="F328" s="524"/>
      <c r="G328" s="196">
        <v>43678</v>
      </c>
      <c r="H328" s="198" t="s">
        <v>309</v>
      </c>
      <c r="I328">
        <v>2</v>
      </c>
    </row>
    <row r="329" spans="2:9" ht="15" customHeight="1" x14ac:dyDescent="0.35">
      <c r="B329" s="250" t="s">
        <v>716</v>
      </c>
      <c r="C329" s="200">
        <v>2914570</v>
      </c>
      <c r="D329" s="522" t="s">
        <v>934</v>
      </c>
      <c r="E329" s="523"/>
      <c r="F329" s="524"/>
      <c r="G329" s="196">
        <v>43466</v>
      </c>
      <c r="H329" s="198" t="s">
        <v>309</v>
      </c>
      <c r="I329">
        <v>2</v>
      </c>
    </row>
    <row r="330" spans="2:9" ht="15" customHeight="1" x14ac:dyDescent="0.35">
      <c r="B330" s="250" t="s">
        <v>717</v>
      </c>
      <c r="C330" s="200">
        <v>18379635</v>
      </c>
      <c r="D330" s="522" t="s">
        <v>935</v>
      </c>
      <c r="E330" s="523"/>
      <c r="F330" s="524"/>
      <c r="G330" s="196">
        <v>43678</v>
      </c>
      <c r="H330" s="198" t="s">
        <v>309</v>
      </c>
      <c r="I330">
        <v>2</v>
      </c>
    </row>
    <row r="331" spans="2:9" ht="15" customHeight="1" x14ac:dyDescent="0.35">
      <c r="B331" s="250" t="s">
        <v>718</v>
      </c>
      <c r="C331" s="200">
        <v>264792</v>
      </c>
      <c r="D331" s="522" t="s">
        <v>936</v>
      </c>
      <c r="E331" s="523"/>
      <c r="F331" s="524"/>
      <c r="G331" s="196">
        <v>43466</v>
      </c>
      <c r="H331" s="198" t="s">
        <v>309</v>
      </c>
      <c r="I331">
        <v>2</v>
      </c>
    </row>
    <row r="332" spans="2:9" ht="15" customHeight="1" x14ac:dyDescent="0.35">
      <c r="B332" s="250" t="s">
        <v>719</v>
      </c>
      <c r="C332" s="200">
        <v>327326</v>
      </c>
      <c r="D332" s="522" t="s">
        <v>937</v>
      </c>
      <c r="E332" s="523"/>
      <c r="F332" s="524"/>
      <c r="G332" s="196">
        <v>43466</v>
      </c>
      <c r="H332" s="198" t="s">
        <v>309</v>
      </c>
      <c r="I332">
        <v>2</v>
      </c>
    </row>
    <row r="333" spans="2:9" ht="15" customHeight="1" x14ac:dyDescent="0.35">
      <c r="B333" s="250" t="s">
        <v>720</v>
      </c>
      <c r="C333" s="200">
        <v>34116</v>
      </c>
      <c r="D333" s="522" t="s">
        <v>938</v>
      </c>
      <c r="E333" s="523"/>
      <c r="F333" s="524"/>
      <c r="G333" s="196">
        <v>43466</v>
      </c>
      <c r="H333" s="198" t="s">
        <v>309</v>
      </c>
      <c r="I333">
        <v>2</v>
      </c>
    </row>
    <row r="334" spans="2:9" ht="15" customHeight="1" x14ac:dyDescent="0.35">
      <c r="B334" s="250" t="s">
        <v>721</v>
      </c>
      <c r="C334" s="200">
        <v>18382290</v>
      </c>
      <c r="D334" s="522" t="s">
        <v>939</v>
      </c>
      <c r="E334" s="523"/>
      <c r="F334" s="524"/>
      <c r="G334" s="196">
        <v>43678</v>
      </c>
      <c r="H334" s="198" t="s">
        <v>309</v>
      </c>
      <c r="I334">
        <v>2</v>
      </c>
    </row>
    <row r="335" spans="2:9" ht="15" customHeight="1" x14ac:dyDescent="0.35">
      <c r="B335" s="250" t="s">
        <v>722</v>
      </c>
      <c r="C335" s="200">
        <v>11588514</v>
      </c>
      <c r="D335" s="522" t="s">
        <v>940</v>
      </c>
      <c r="E335" s="523"/>
      <c r="F335" s="524"/>
      <c r="G335" s="196">
        <v>43678</v>
      </c>
      <c r="H335" s="198" t="s">
        <v>309</v>
      </c>
      <c r="I335">
        <v>2</v>
      </c>
    </row>
    <row r="336" spans="2:9" ht="15" customHeight="1" x14ac:dyDescent="0.35">
      <c r="B336" s="250" t="s">
        <v>296</v>
      </c>
      <c r="C336" s="200">
        <v>3086825</v>
      </c>
      <c r="D336" s="522" t="s">
        <v>941</v>
      </c>
      <c r="E336" s="523"/>
      <c r="F336" s="524"/>
      <c r="G336" s="196">
        <v>43678</v>
      </c>
      <c r="H336" s="198" t="s">
        <v>309</v>
      </c>
      <c r="I336">
        <v>2</v>
      </c>
    </row>
    <row r="337" spans="2:9" ht="15" customHeight="1" x14ac:dyDescent="0.35">
      <c r="B337" s="250" t="s">
        <v>723</v>
      </c>
      <c r="C337" s="200">
        <v>604208920</v>
      </c>
      <c r="D337" s="522" t="s">
        <v>942</v>
      </c>
      <c r="E337" s="523"/>
      <c r="F337" s="524"/>
      <c r="G337" s="196">
        <v>43699</v>
      </c>
      <c r="H337" s="198" t="s">
        <v>309</v>
      </c>
      <c r="I337">
        <v>2</v>
      </c>
    </row>
    <row r="338" spans="2:9" ht="15" customHeight="1" x14ac:dyDescent="0.35">
      <c r="B338" s="250" t="s">
        <v>724</v>
      </c>
      <c r="C338" s="200">
        <v>2921572</v>
      </c>
      <c r="D338" s="522" t="s">
        <v>943</v>
      </c>
      <c r="E338" s="523"/>
      <c r="F338" s="524"/>
      <c r="G338" s="196">
        <v>43739</v>
      </c>
      <c r="H338" s="198" t="s">
        <v>309</v>
      </c>
      <c r="I338">
        <v>2</v>
      </c>
    </row>
    <row r="339" spans="2:9" ht="15" customHeight="1" x14ac:dyDescent="0.35">
      <c r="B339" s="250" t="s">
        <v>725</v>
      </c>
      <c r="C339" s="200">
        <v>591878</v>
      </c>
      <c r="D339" s="522" t="s">
        <v>944</v>
      </c>
      <c r="E339" s="523"/>
      <c r="F339" s="524"/>
      <c r="G339" s="196">
        <v>43784</v>
      </c>
      <c r="H339" s="198" t="s">
        <v>309</v>
      </c>
      <c r="I339">
        <v>2</v>
      </c>
    </row>
    <row r="340" spans="2:9" ht="15" customHeight="1" x14ac:dyDescent="0.35">
      <c r="B340" s="250" t="s">
        <v>726</v>
      </c>
      <c r="C340" s="200">
        <v>18</v>
      </c>
      <c r="D340" s="522" t="s">
        <v>945</v>
      </c>
      <c r="E340" s="523"/>
      <c r="F340" s="524"/>
      <c r="G340" s="196">
        <v>43466</v>
      </c>
      <c r="H340" s="198" t="s">
        <v>309</v>
      </c>
      <c r="I340">
        <v>2</v>
      </c>
    </row>
    <row r="341" spans="2:9" ht="15" customHeight="1" x14ac:dyDescent="0.35">
      <c r="B341" s="250" t="s">
        <v>727</v>
      </c>
      <c r="C341" s="200" t="s">
        <v>380</v>
      </c>
      <c r="D341" s="522" t="s">
        <v>946</v>
      </c>
      <c r="E341" s="523"/>
      <c r="F341" s="524"/>
      <c r="G341" s="196">
        <v>43650</v>
      </c>
      <c r="H341" s="198" t="s">
        <v>309</v>
      </c>
      <c r="I341">
        <v>2</v>
      </c>
    </row>
    <row r="342" spans="2:9" ht="15" customHeight="1" x14ac:dyDescent="0.35">
      <c r="B342" s="250" t="s">
        <v>728</v>
      </c>
      <c r="C342" s="200">
        <v>11906902</v>
      </c>
      <c r="D342" s="522" t="s">
        <v>947</v>
      </c>
      <c r="E342" s="523"/>
      <c r="F342" s="524"/>
      <c r="G342" s="196">
        <v>43811</v>
      </c>
      <c r="H342" s="198" t="s">
        <v>309</v>
      </c>
      <c r="I342">
        <v>2</v>
      </c>
    </row>
    <row r="343" spans="2:9" x14ac:dyDescent="0.35">
      <c r="B343" s="251" t="s">
        <v>949</v>
      </c>
      <c r="C343" s="200" t="s">
        <v>380</v>
      </c>
      <c r="D343" s="508" t="s">
        <v>951</v>
      </c>
      <c r="E343" s="509"/>
      <c r="F343" s="510"/>
      <c r="G343" s="196">
        <v>43761</v>
      </c>
      <c r="H343" s="198" t="s">
        <v>308</v>
      </c>
      <c r="I343">
        <v>1</v>
      </c>
    </row>
    <row r="344" spans="2:9" x14ac:dyDescent="0.35">
      <c r="B344" s="251" t="s">
        <v>950</v>
      </c>
      <c r="C344" s="200" t="s">
        <v>380</v>
      </c>
      <c r="D344" s="508" t="s">
        <v>951</v>
      </c>
      <c r="E344" s="509"/>
      <c r="F344" s="510"/>
      <c r="G344" s="196">
        <v>43761</v>
      </c>
      <c r="H344" s="198" t="s">
        <v>308</v>
      </c>
      <c r="I344">
        <f>COUNTIF(D344:$D$486,"="&amp;D344)</f>
        <v>1</v>
      </c>
    </row>
    <row r="345" spans="2:9" x14ac:dyDescent="0.35">
      <c r="B345" s="251" t="s">
        <v>952</v>
      </c>
      <c r="C345" s="200" t="s">
        <v>380</v>
      </c>
      <c r="D345" s="508" t="s">
        <v>954</v>
      </c>
      <c r="E345" s="509"/>
      <c r="F345" s="510"/>
      <c r="G345" s="196">
        <v>43761</v>
      </c>
      <c r="H345" s="198" t="s">
        <v>308</v>
      </c>
      <c r="I345">
        <f>COUNTIF(D345:$D$486,"="&amp;D345)</f>
        <v>1</v>
      </c>
    </row>
    <row r="346" spans="2:9" x14ac:dyDescent="0.35">
      <c r="B346" s="250" t="s">
        <v>953</v>
      </c>
      <c r="C346" s="200" t="s">
        <v>380</v>
      </c>
      <c r="D346" s="508" t="s">
        <v>1237</v>
      </c>
      <c r="E346" s="509"/>
      <c r="F346" s="510"/>
      <c r="G346" s="196">
        <v>43720</v>
      </c>
      <c r="H346" s="198" t="s">
        <v>308</v>
      </c>
      <c r="I346">
        <f>COUNTIF(D346:$D$486,"="&amp;D346)</f>
        <v>1</v>
      </c>
    </row>
    <row r="347" spans="2:9" ht="15" customHeight="1" x14ac:dyDescent="0.35">
      <c r="B347" s="250" t="s">
        <v>310</v>
      </c>
      <c r="C347" s="200" t="s">
        <v>380</v>
      </c>
      <c r="D347" s="522" t="s">
        <v>955</v>
      </c>
      <c r="E347" s="523"/>
      <c r="F347" s="524"/>
      <c r="G347" s="196">
        <v>43720</v>
      </c>
      <c r="H347" s="230" t="s">
        <v>309</v>
      </c>
      <c r="I347">
        <v>2</v>
      </c>
    </row>
    <row r="348" spans="2:9" x14ac:dyDescent="0.35">
      <c r="B348" s="250" t="s">
        <v>956</v>
      </c>
      <c r="C348" s="200" t="s">
        <v>380</v>
      </c>
      <c r="D348" s="508" t="s">
        <v>1095</v>
      </c>
      <c r="E348" s="509"/>
      <c r="F348" s="510"/>
      <c r="G348" s="197">
        <v>43496</v>
      </c>
      <c r="H348" s="230" t="s">
        <v>308</v>
      </c>
      <c r="I348">
        <f>COUNTIF(D348:$D$486,"="&amp;D348)</f>
        <v>1</v>
      </c>
    </row>
    <row r="349" spans="2:9" x14ac:dyDescent="0.35">
      <c r="B349" s="250" t="s">
        <v>957</v>
      </c>
      <c r="C349" s="200" t="s">
        <v>380</v>
      </c>
      <c r="D349" s="508" t="s">
        <v>1096</v>
      </c>
      <c r="E349" s="509"/>
      <c r="F349" s="510"/>
      <c r="G349" s="197">
        <v>43552</v>
      </c>
      <c r="H349" s="230" t="s">
        <v>308</v>
      </c>
      <c r="I349">
        <f>COUNTIF(D349:$D$486,"="&amp;D349)</f>
        <v>1</v>
      </c>
    </row>
    <row r="350" spans="2:9" ht="15" customHeight="1" x14ac:dyDescent="0.35">
      <c r="B350" s="250" t="s">
        <v>958</v>
      </c>
      <c r="C350" s="200" t="s">
        <v>380</v>
      </c>
      <c r="D350" s="508" t="s">
        <v>1097</v>
      </c>
      <c r="E350" s="509"/>
      <c r="F350" s="510"/>
      <c r="G350" s="197">
        <v>43552</v>
      </c>
      <c r="H350" s="230" t="s">
        <v>308</v>
      </c>
      <c r="I350">
        <f>COUNTIF(D350:$D$486,"="&amp;D350)</f>
        <v>1</v>
      </c>
    </row>
    <row r="351" spans="2:9" x14ac:dyDescent="0.35">
      <c r="B351" s="250" t="s">
        <v>959</v>
      </c>
      <c r="C351" s="200" t="s">
        <v>380</v>
      </c>
      <c r="D351" s="508" t="s">
        <v>1098</v>
      </c>
      <c r="E351" s="509"/>
      <c r="F351" s="510"/>
      <c r="G351" s="197">
        <v>43552</v>
      </c>
      <c r="H351" s="230" t="s">
        <v>308</v>
      </c>
      <c r="I351">
        <f>COUNTIF(D351:$D$486,"="&amp;D351)</f>
        <v>1</v>
      </c>
    </row>
    <row r="352" spans="2:9" x14ac:dyDescent="0.35">
      <c r="B352" s="250" t="s">
        <v>960</v>
      </c>
      <c r="C352" s="200" t="s">
        <v>380</v>
      </c>
      <c r="D352" s="508" t="s">
        <v>1099</v>
      </c>
      <c r="E352" s="509"/>
      <c r="F352" s="510"/>
      <c r="G352" s="197">
        <v>43552</v>
      </c>
      <c r="H352" s="230" t="s">
        <v>308</v>
      </c>
      <c r="I352">
        <f>COUNTIF(D352:$D$486,"="&amp;D352)</f>
        <v>1</v>
      </c>
    </row>
    <row r="353" spans="2:9" x14ac:dyDescent="0.35">
      <c r="B353" s="250" t="s">
        <v>961</v>
      </c>
      <c r="C353" s="200" t="s">
        <v>380</v>
      </c>
      <c r="D353" s="508" t="s">
        <v>1100</v>
      </c>
      <c r="E353" s="509"/>
      <c r="F353" s="510"/>
      <c r="G353" s="197">
        <v>43552</v>
      </c>
      <c r="H353" s="230" t="s">
        <v>308</v>
      </c>
      <c r="I353">
        <f>COUNTIF(D353:$D$486,"="&amp;D353)</f>
        <v>1</v>
      </c>
    </row>
    <row r="354" spans="2:9" x14ac:dyDescent="0.35">
      <c r="B354" s="250" t="s">
        <v>962</v>
      </c>
      <c r="C354" s="200" t="s">
        <v>380</v>
      </c>
      <c r="D354" s="508" t="s">
        <v>1101</v>
      </c>
      <c r="E354" s="509"/>
      <c r="F354" s="510"/>
      <c r="G354" s="197">
        <v>43552</v>
      </c>
      <c r="H354" s="230" t="s">
        <v>308</v>
      </c>
      <c r="I354">
        <f>COUNTIF(D354:$D$486,"="&amp;D354)</f>
        <v>1</v>
      </c>
    </row>
    <row r="355" spans="2:9" x14ac:dyDescent="0.35">
      <c r="B355" s="250" t="s">
        <v>963</v>
      </c>
      <c r="C355" s="200" t="s">
        <v>380</v>
      </c>
      <c r="D355" s="508" t="s">
        <v>1102</v>
      </c>
      <c r="E355" s="509"/>
      <c r="F355" s="510"/>
      <c r="G355" s="197">
        <v>43552</v>
      </c>
      <c r="H355" s="230" t="s">
        <v>308</v>
      </c>
      <c r="I355">
        <f>COUNTIF(D355:$D$486,"="&amp;D355)</f>
        <v>1</v>
      </c>
    </row>
    <row r="356" spans="2:9" ht="15" customHeight="1" x14ac:dyDescent="0.35">
      <c r="B356" s="250" t="s">
        <v>964</v>
      </c>
      <c r="C356" s="200" t="s">
        <v>380</v>
      </c>
      <c r="D356" s="508" t="s">
        <v>1103</v>
      </c>
      <c r="E356" s="509"/>
      <c r="F356" s="510"/>
      <c r="G356" s="197">
        <v>43552</v>
      </c>
      <c r="H356" s="230" t="s">
        <v>308</v>
      </c>
      <c r="I356">
        <f>COUNTIF(D356:$D$486,"="&amp;D356)</f>
        <v>1</v>
      </c>
    </row>
    <row r="357" spans="2:9" x14ac:dyDescent="0.35">
      <c r="B357" s="250" t="s">
        <v>965</v>
      </c>
      <c r="C357" s="200" t="s">
        <v>380</v>
      </c>
      <c r="D357" s="508" t="s">
        <v>1104</v>
      </c>
      <c r="E357" s="509"/>
      <c r="F357" s="510"/>
      <c r="G357" s="197">
        <v>43552</v>
      </c>
      <c r="H357" s="230" t="s">
        <v>308</v>
      </c>
      <c r="I357">
        <f>COUNTIF(D357:$D$486,"="&amp;D357)</f>
        <v>1</v>
      </c>
    </row>
    <row r="358" spans="2:9" ht="15" customHeight="1" x14ac:dyDescent="0.35">
      <c r="B358" s="250" t="s">
        <v>966</v>
      </c>
      <c r="C358" s="200" t="s">
        <v>380</v>
      </c>
      <c r="D358" s="508" t="s">
        <v>1105</v>
      </c>
      <c r="E358" s="509"/>
      <c r="F358" s="510"/>
      <c r="G358" s="197">
        <v>43552</v>
      </c>
      <c r="H358" s="230" t="s">
        <v>308</v>
      </c>
      <c r="I358">
        <f>COUNTIF(D358:$D$486,"="&amp;D358)</f>
        <v>1</v>
      </c>
    </row>
    <row r="359" spans="2:9" x14ac:dyDescent="0.35">
      <c r="B359" s="250" t="s">
        <v>967</v>
      </c>
      <c r="C359" s="200" t="s">
        <v>380</v>
      </c>
      <c r="D359" s="508" t="s">
        <v>1106</v>
      </c>
      <c r="E359" s="509"/>
      <c r="F359" s="510"/>
      <c r="G359" s="197">
        <v>43552</v>
      </c>
      <c r="H359" s="230" t="s">
        <v>308</v>
      </c>
      <c r="I359">
        <f>COUNTIF(D359:$D$486,"="&amp;D359)</f>
        <v>1</v>
      </c>
    </row>
    <row r="360" spans="2:9" x14ac:dyDescent="0.35">
      <c r="B360" s="250" t="s">
        <v>968</v>
      </c>
      <c r="C360" s="200" t="s">
        <v>380</v>
      </c>
      <c r="D360" s="508" t="s">
        <v>1107</v>
      </c>
      <c r="E360" s="509"/>
      <c r="F360" s="510"/>
      <c r="G360" s="197">
        <v>43552</v>
      </c>
      <c r="H360" s="230" t="s">
        <v>308</v>
      </c>
      <c r="I360">
        <f>COUNTIF(D360:$D$486,"="&amp;D360)</f>
        <v>1</v>
      </c>
    </row>
    <row r="361" spans="2:9" x14ac:dyDescent="0.35">
      <c r="B361" s="250" t="s">
        <v>969</v>
      </c>
      <c r="C361" s="200" t="s">
        <v>380</v>
      </c>
      <c r="D361" s="508" t="s">
        <v>1108</v>
      </c>
      <c r="E361" s="509"/>
      <c r="F361" s="510"/>
      <c r="G361" s="197">
        <v>43552</v>
      </c>
      <c r="H361" s="230" t="s">
        <v>308</v>
      </c>
      <c r="I361">
        <f>COUNTIF(D361:$D$486,"="&amp;D361)</f>
        <v>1</v>
      </c>
    </row>
    <row r="362" spans="2:9" ht="15" customHeight="1" x14ac:dyDescent="0.35">
      <c r="B362" s="250" t="s">
        <v>970</v>
      </c>
      <c r="C362" s="200" t="s">
        <v>380</v>
      </c>
      <c r="D362" s="508" t="s">
        <v>1109</v>
      </c>
      <c r="E362" s="509"/>
      <c r="F362" s="510"/>
      <c r="G362" s="197">
        <v>43663</v>
      </c>
      <c r="H362" s="230" t="s">
        <v>308</v>
      </c>
      <c r="I362">
        <f>COUNTIF(D362:$D$486,"="&amp;D362)</f>
        <v>1</v>
      </c>
    </row>
    <row r="363" spans="2:9" x14ac:dyDescent="0.35">
      <c r="B363" s="250" t="s">
        <v>971</v>
      </c>
      <c r="C363" s="200" t="s">
        <v>380</v>
      </c>
      <c r="D363" s="508" t="s">
        <v>1110</v>
      </c>
      <c r="E363" s="509"/>
      <c r="F363" s="510"/>
      <c r="G363" s="197">
        <v>43663</v>
      </c>
      <c r="H363" s="230" t="s">
        <v>308</v>
      </c>
      <c r="I363">
        <f>COUNTIF(D363:$D$486,"="&amp;D363)</f>
        <v>1</v>
      </c>
    </row>
    <row r="364" spans="2:9" ht="15" customHeight="1" x14ac:dyDescent="0.35">
      <c r="B364" s="250" t="s">
        <v>972</v>
      </c>
      <c r="C364" s="200" t="s">
        <v>380</v>
      </c>
      <c r="D364" s="508" t="s">
        <v>1111</v>
      </c>
      <c r="E364" s="509"/>
      <c r="F364" s="510"/>
      <c r="G364" s="197">
        <v>43669</v>
      </c>
      <c r="H364" s="230" t="s">
        <v>308</v>
      </c>
      <c r="I364">
        <f>COUNTIF(D364:$D$486,"="&amp;D364)</f>
        <v>1</v>
      </c>
    </row>
    <row r="365" spans="2:9" ht="15" customHeight="1" x14ac:dyDescent="0.35">
      <c r="B365" s="250" t="s">
        <v>973</v>
      </c>
      <c r="C365" s="200" t="s">
        <v>380</v>
      </c>
      <c r="D365" s="508" t="s">
        <v>1112</v>
      </c>
      <c r="E365" s="509"/>
      <c r="F365" s="510"/>
      <c r="G365" s="197">
        <v>43669</v>
      </c>
      <c r="H365" s="230" t="s">
        <v>308</v>
      </c>
      <c r="I365">
        <f>COUNTIF(D365:$D$486,"="&amp;D365)</f>
        <v>1</v>
      </c>
    </row>
    <row r="366" spans="2:9" x14ac:dyDescent="0.35">
      <c r="B366" s="250" t="s">
        <v>974</v>
      </c>
      <c r="C366" s="200" t="s">
        <v>380</v>
      </c>
      <c r="D366" s="508" t="s">
        <v>1113</v>
      </c>
      <c r="E366" s="509"/>
      <c r="F366" s="510"/>
      <c r="G366" s="197">
        <v>43669</v>
      </c>
      <c r="H366" s="230" t="s">
        <v>308</v>
      </c>
      <c r="I366">
        <f>COUNTIF(D366:$D$486,"="&amp;D366)</f>
        <v>1</v>
      </c>
    </row>
    <row r="367" spans="2:9" x14ac:dyDescent="0.35">
      <c r="B367" s="250" t="s">
        <v>975</v>
      </c>
      <c r="C367" s="200" t="s">
        <v>380</v>
      </c>
      <c r="D367" s="508" t="s">
        <v>1114</v>
      </c>
      <c r="E367" s="509"/>
      <c r="F367" s="510"/>
      <c r="G367" s="197">
        <v>43680</v>
      </c>
      <c r="H367" s="230" t="s">
        <v>308</v>
      </c>
      <c r="I367">
        <f>COUNTIF(D367:$D$486,"="&amp;D367)</f>
        <v>1</v>
      </c>
    </row>
    <row r="368" spans="2:9" x14ac:dyDescent="0.35">
      <c r="B368" s="250" t="s">
        <v>976</v>
      </c>
      <c r="C368" s="200" t="s">
        <v>380</v>
      </c>
      <c r="D368" s="508" t="s">
        <v>1115</v>
      </c>
      <c r="E368" s="509"/>
      <c r="F368" s="510"/>
      <c r="G368" s="197">
        <v>43680</v>
      </c>
      <c r="H368" s="230" t="s">
        <v>308</v>
      </c>
      <c r="I368">
        <f>COUNTIF(D368:$D$486,"="&amp;D368)</f>
        <v>1</v>
      </c>
    </row>
    <row r="369" spans="2:9" x14ac:dyDescent="0.35">
      <c r="B369" s="250" t="s">
        <v>977</v>
      </c>
      <c r="C369" s="200" t="s">
        <v>380</v>
      </c>
      <c r="D369" s="508" t="s">
        <v>1116</v>
      </c>
      <c r="E369" s="509"/>
      <c r="F369" s="510"/>
      <c r="G369" s="197">
        <v>43680</v>
      </c>
      <c r="H369" s="230" t="s">
        <v>308</v>
      </c>
      <c r="I369">
        <f>COUNTIF(D369:$D$486,"="&amp;D369)</f>
        <v>1</v>
      </c>
    </row>
    <row r="370" spans="2:9" x14ac:dyDescent="0.35">
      <c r="B370" s="250" t="s">
        <v>978</v>
      </c>
      <c r="C370" s="200" t="s">
        <v>380</v>
      </c>
      <c r="D370" s="508" t="s">
        <v>1117</v>
      </c>
      <c r="E370" s="509"/>
      <c r="F370" s="510"/>
      <c r="G370" s="197">
        <v>43680</v>
      </c>
      <c r="H370" s="230" t="s">
        <v>308</v>
      </c>
      <c r="I370">
        <f>COUNTIF(D370:$D$486,"="&amp;D370)</f>
        <v>1</v>
      </c>
    </row>
    <row r="371" spans="2:9" x14ac:dyDescent="0.35">
      <c r="B371" s="250" t="s">
        <v>979</v>
      </c>
      <c r="C371" s="200" t="s">
        <v>380</v>
      </c>
      <c r="D371" s="508" t="s">
        <v>1118</v>
      </c>
      <c r="E371" s="509"/>
      <c r="F371" s="510"/>
      <c r="G371" s="197">
        <v>43680</v>
      </c>
      <c r="H371" s="230" t="s">
        <v>308</v>
      </c>
      <c r="I371">
        <f>COUNTIF(D371:$D$486,"="&amp;D371)</f>
        <v>1</v>
      </c>
    </row>
    <row r="372" spans="2:9" x14ac:dyDescent="0.35">
      <c r="B372" s="250" t="s">
        <v>980</v>
      </c>
      <c r="C372" s="200" t="s">
        <v>380</v>
      </c>
      <c r="D372" s="508" t="s">
        <v>1119</v>
      </c>
      <c r="E372" s="509"/>
      <c r="F372" s="510"/>
      <c r="G372" s="197">
        <v>43680</v>
      </c>
      <c r="H372" s="230" t="s">
        <v>308</v>
      </c>
      <c r="I372">
        <f>COUNTIF(D372:$D$486,"="&amp;D372)</f>
        <v>1</v>
      </c>
    </row>
    <row r="373" spans="2:9" x14ac:dyDescent="0.35">
      <c r="B373" s="250" t="s">
        <v>981</v>
      </c>
      <c r="C373" s="200" t="s">
        <v>380</v>
      </c>
      <c r="D373" s="508" t="s">
        <v>1120</v>
      </c>
      <c r="E373" s="509"/>
      <c r="F373" s="510"/>
      <c r="G373" s="197">
        <v>43680</v>
      </c>
      <c r="H373" s="230" t="s">
        <v>308</v>
      </c>
      <c r="I373">
        <f>COUNTIF(D373:$D$486,"="&amp;D373)</f>
        <v>1</v>
      </c>
    </row>
    <row r="374" spans="2:9" x14ac:dyDescent="0.35">
      <c r="B374" s="250" t="s">
        <v>982</v>
      </c>
      <c r="C374" s="200" t="s">
        <v>380</v>
      </c>
      <c r="D374" s="508" t="s">
        <v>1121</v>
      </c>
      <c r="E374" s="509"/>
      <c r="F374" s="510"/>
      <c r="G374" s="197">
        <v>43680</v>
      </c>
      <c r="H374" s="230" t="s">
        <v>308</v>
      </c>
      <c r="I374">
        <f>COUNTIF(D374:$D$486,"="&amp;D374)</f>
        <v>1</v>
      </c>
    </row>
    <row r="375" spans="2:9" x14ac:dyDescent="0.35">
      <c r="B375" s="250" t="s">
        <v>983</v>
      </c>
      <c r="C375" s="200" t="s">
        <v>380</v>
      </c>
      <c r="D375" s="508" t="s">
        <v>1122</v>
      </c>
      <c r="E375" s="509"/>
      <c r="F375" s="510"/>
      <c r="G375" s="197">
        <v>43690</v>
      </c>
      <c r="H375" s="230" t="s">
        <v>308</v>
      </c>
      <c r="I375">
        <f>COUNTIF(D375:$D$486,"="&amp;D375)</f>
        <v>1</v>
      </c>
    </row>
    <row r="376" spans="2:9" x14ac:dyDescent="0.35">
      <c r="B376" s="250" t="s">
        <v>984</v>
      </c>
      <c r="C376" s="200" t="s">
        <v>380</v>
      </c>
      <c r="D376" s="508" t="s">
        <v>1123</v>
      </c>
      <c r="E376" s="509"/>
      <c r="F376" s="510"/>
      <c r="G376" s="197">
        <v>43690</v>
      </c>
      <c r="H376" s="230" t="s">
        <v>308</v>
      </c>
      <c r="I376">
        <f>COUNTIF(D376:$D$486,"="&amp;D376)</f>
        <v>1</v>
      </c>
    </row>
    <row r="377" spans="2:9" x14ac:dyDescent="0.35">
      <c r="B377" s="250" t="s">
        <v>985</v>
      </c>
      <c r="C377" s="200" t="s">
        <v>380</v>
      </c>
      <c r="D377" s="508" t="s">
        <v>1124</v>
      </c>
      <c r="E377" s="509"/>
      <c r="F377" s="510"/>
      <c r="G377" s="197">
        <v>43718</v>
      </c>
      <c r="H377" s="230" t="s">
        <v>308</v>
      </c>
      <c r="I377">
        <f>COUNTIF(D377:$D$486,"="&amp;D377)</f>
        <v>1</v>
      </c>
    </row>
    <row r="378" spans="2:9" x14ac:dyDescent="0.35">
      <c r="B378" s="250" t="s">
        <v>986</v>
      </c>
      <c r="C378" s="200" t="s">
        <v>380</v>
      </c>
      <c r="D378" s="508" t="s">
        <v>1125</v>
      </c>
      <c r="E378" s="509"/>
      <c r="F378" s="510"/>
      <c r="G378" s="197">
        <v>43718</v>
      </c>
      <c r="H378" s="230" t="s">
        <v>308</v>
      </c>
      <c r="I378">
        <f>COUNTIF(D378:$D$486,"="&amp;D378)</f>
        <v>1</v>
      </c>
    </row>
    <row r="379" spans="2:9" x14ac:dyDescent="0.35">
      <c r="B379" s="250" t="s">
        <v>987</v>
      </c>
      <c r="C379" s="200" t="s">
        <v>380</v>
      </c>
      <c r="D379" s="508" t="s">
        <v>1126</v>
      </c>
      <c r="E379" s="509"/>
      <c r="F379" s="510"/>
      <c r="G379" s="197">
        <v>43718</v>
      </c>
      <c r="H379" s="230" t="s">
        <v>308</v>
      </c>
      <c r="I379">
        <f>COUNTIF(D379:$D$486,"="&amp;D379)</f>
        <v>1</v>
      </c>
    </row>
    <row r="380" spans="2:9" x14ac:dyDescent="0.35">
      <c r="B380" s="250" t="s">
        <v>988</v>
      </c>
      <c r="C380" s="200" t="s">
        <v>380</v>
      </c>
      <c r="D380" s="508" t="s">
        <v>1127</v>
      </c>
      <c r="E380" s="509"/>
      <c r="F380" s="510"/>
      <c r="G380" s="197">
        <v>43718</v>
      </c>
      <c r="H380" s="230" t="s">
        <v>308</v>
      </c>
      <c r="I380">
        <f>COUNTIF(D380:$D$486,"="&amp;D380)</f>
        <v>1</v>
      </c>
    </row>
    <row r="381" spans="2:9" x14ac:dyDescent="0.35">
      <c r="B381" s="250" t="s">
        <v>989</v>
      </c>
      <c r="C381" s="200" t="s">
        <v>380</v>
      </c>
      <c r="D381" s="508" t="s">
        <v>1128</v>
      </c>
      <c r="E381" s="509"/>
      <c r="F381" s="510"/>
      <c r="G381" s="197">
        <v>43718</v>
      </c>
      <c r="H381" s="230" t="s">
        <v>308</v>
      </c>
      <c r="I381">
        <f>COUNTIF(D381:$D$486,"="&amp;D381)</f>
        <v>1</v>
      </c>
    </row>
    <row r="382" spans="2:9" x14ac:dyDescent="0.35">
      <c r="B382" s="250" t="s">
        <v>990</v>
      </c>
      <c r="C382" s="200" t="s">
        <v>380</v>
      </c>
      <c r="D382" s="508" t="s">
        <v>1129</v>
      </c>
      <c r="E382" s="509"/>
      <c r="F382" s="510"/>
      <c r="G382" s="197">
        <v>43718</v>
      </c>
      <c r="H382" s="230" t="s">
        <v>308</v>
      </c>
      <c r="I382">
        <f>COUNTIF(D382:$D$486,"="&amp;D382)</f>
        <v>1</v>
      </c>
    </row>
    <row r="383" spans="2:9" x14ac:dyDescent="0.35">
      <c r="B383" s="250" t="s">
        <v>991</v>
      </c>
      <c r="C383" s="200" t="s">
        <v>380</v>
      </c>
      <c r="D383" s="508" t="s">
        <v>1130</v>
      </c>
      <c r="E383" s="509"/>
      <c r="F383" s="510"/>
      <c r="G383" s="197">
        <v>43718</v>
      </c>
      <c r="H383" s="230" t="s">
        <v>308</v>
      </c>
      <c r="I383">
        <f>COUNTIF(D383:$D$486,"="&amp;D383)</f>
        <v>1</v>
      </c>
    </row>
    <row r="384" spans="2:9" x14ac:dyDescent="0.35">
      <c r="B384" s="250" t="s">
        <v>992</v>
      </c>
      <c r="C384" s="200" t="s">
        <v>380</v>
      </c>
      <c r="D384" s="508" t="s">
        <v>1131</v>
      </c>
      <c r="E384" s="509"/>
      <c r="F384" s="510"/>
      <c r="G384" s="197">
        <v>43718</v>
      </c>
      <c r="H384" s="230" t="s">
        <v>308</v>
      </c>
      <c r="I384">
        <f>COUNTIF(D384:$D$486,"="&amp;D384)</f>
        <v>1</v>
      </c>
    </row>
    <row r="385" spans="2:9" x14ac:dyDescent="0.35">
      <c r="B385" s="250" t="s">
        <v>993</v>
      </c>
      <c r="C385" s="200" t="s">
        <v>380</v>
      </c>
      <c r="D385" s="508" t="s">
        <v>1132</v>
      </c>
      <c r="E385" s="509"/>
      <c r="F385" s="510"/>
      <c r="G385" s="197">
        <v>43718</v>
      </c>
      <c r="H385" s="230" t="s">
        <v>308</v>
      </c>
      <c r="I385">
        <f>COUNTIF(D385:$D$486,"="&amp;D385)</f>
        <v>1</v>
      </c>
    </row>
    <row r="386" spans="2:9" x14ac:dyDescent="0.35">
      <c r="B386" s="250" t="s">
        <v>994</v>
      </c>
      <c r="C386" s="200" t="s">
        <v>380</v>
      </c>
      <c r="D386" s="508" t="s">
        <v>1133</v>
      </c>
      <c r="E386" s="509"/>
      <c r="F386" s="510"/>
      <c r="G386" s="197">
        <v>43718</v>
      </c>
      <c r="H386" s="230" t="s">
        <v>308</v>
      </c>
      <c r="I386">
        <f>COUNTIF(D386:$D$486,"="&amp;D386)</f>
        <v>1</v>
      </c>
    </row>
    <row r="387" spans="2:9" x14ac:dyDescent="0.35">
      <c r="B387" s="250" t="s">
        <v>995</v>
      </c>
      <c r="C387" s="200" t="s">
        <v>380</v>
      </c>
      <c r="D387" s="508" t="s">
        <v>1134</v>
      </c>
      <c r="E387" s="509"/>
      <c r="F387" s="510"/>
      <c r="G387" s="197">
        <v>43718</v>
      </c>
      <c r="H387" s="230" t="s">
        <v>308</v>
      </c>
      <c r="I387">
        <f>COUNTIF(D387:$D$486,"="&amp;D387)</f>
        <v>1</v>
      </c>
    </row>
    <row r="388" spans="2:9" x14ac:dyDescent="0.35">
      <c r="B388" s="250" t="s">
        <v>996</v>
      </c>
      <c r="C388" s="200" t="s">
        <v>380</v>
      </c>
      <c r="D388" s="508" t="s">
        <v>1135</v>
      </c>
      <c r="E388" s="509"/>
      <c r="F388" s="510"/>
      <c r="G388" s="197">
        <v>43718</v>
      </c>
      <c r="H388" s="230" t="s">
        <v>308</v>
      </c>
      <c r="I388">
        <f>COUNTIF(D388:$D$486,"="&amp;D388)</f>
        <v>1</v>
      </c>
    </row>
    <row r="389" spans="2:9" x14ac:dyDescent="0.35">
      <c r="B389" s="250" t="s">
        <v>997</v>
      </c>
      <c r="C389" s="200" t="s">
        <v>380</v>
      </c>
      <c r="D389" s="508" t="s">
        <v>1136</v>
      </c>
      <c r="E389" s="509"/>
      <c r="F389" s="510"/>
      <c r="G389" s="197">
        <v>43718</v>
      </c>
      <c r="H389" s="230" t="s">
        <v>308</v>
      </c>
      <c r="I389">
        <f>COUNTIF(D389:$D$486,"="&amp;D389)</f>
        <v>1</v>
      </c>
    </row>
    <row r="390" spans="2:9" x14ac:dyDescent="0.35">
      <c r="B390" s="250" t="s">
        <v>998</v>
      </c>
      <c r="C390" s="200" t="s">
        <v>380</v>
      </c>
      <c r="D390" s="508" t="s">
        <v>1137</v>
      </c>
      <c r="E390" s="509"/>
      <c r="F390" s="510"/>
      <c r="G390" s="197">
        <v>43718</v>
      </c>
      <c r="H390" s="230" t="s">
        <v>308</v>
      </c>
      <c r="I390">
        <f>COUNTIF(D390:$D$486,"="&amp;D390)</f>
        <v>1</v>
      </c>
    </row>
    <row r="391" spans="2:9" x14ac:dyDescent="0.35">
      <c r="B391" s="250" t="s">
        <v>999</v>
      </c>
      <c r="C391" s="200" t="s">
        <v>380</v>
      </c>
      <c r="D391" s="508" t="s">
        <v>1138</v>
      </c>
      <c r="E391" s="509"/>
      <c r="F391" s="510"/>
      <c r="G391" s="197">
        <v>43718</v>
      </c>
      <c r="H391" s="230" t="s">
        <v>308</v>
      </c>
      <c r="I391">
        <f>COUNTIF(D391:$D$486,"="&amp;D391)</f>
        <v>1</v>
      </c>
    </row>
    <row r="392" spans="2:9" x14ac:dyDescent="0.35">
      <c r="B392" s="250" t="s">
        <v>1000</v>
      </c>
      <c r="C392" s="200" t="s">
        <v>380</v>
      </c>
      <c r="D392" s="508" t="s">
        <v>1139</v>
      </c>
      <c r="E392" s="509"/>
      <c r="F392" s="510"/>
      <c r="G392" s="197">
        <v>43790</v>
      </c>
      <c r="H392" s="230" t="s">
        <v>308</v>
      </c>
      <c r="I392">
        <f>COUNTIF(D392:$D$486,"="&amp;D392)</f>
        <v>1</v>
      </c>
    </row>
    <row r="393" spans="2:9" x14ac:dyDescent="0.35">
      <c r="B393" s="250" t="s">
        <v>1001</v>
      </c>
      <c r="C393" s="200" t="s">
        <v>380</v>
      </c>
      <c r="D393" s="508" t="s">
        <v>1140</v>
      </c>
      <c r="E393" s="509"/>
      <c r="F393" s="510"/>
      <c r="G393" s="197">
        <v>43790</v>
      </c>
      <c r="H393" s="230" t="s">
        <v>308</v>
      </c>
      <c r="I393">
        <f>COUNTIF(D393:$D$486,"="&amp;D393)</f>
        <v>1</v>
      </c>
    </row>
    <row r="394" spans="2:9" x14ac:dyDescent="0.35">
      <c r="B394" s="250" t="s">
        <v>1002</v>
      </c>
      <c r="C394" s="200" t="s">
        <v>380</v>
      </c>
      <c r="D394" s="508" t="s">
        <v>1141</v>
      </c>
      <c r="E394" s="509"/>
      <c r="F394" s="510"/>
      <c r="G394" s="197">
        <v>43790</v>
      </c>
      <c r="H394" s="230" t="s">
        <v>308</v>
      </c>
      <c r="I394">
        <f>COUNTIF(D394:$D$486,"="&amp;D394)</f>
        <v>1</v>
      </c>
    </row>
    <row r="395" spans="2:9" x14ac:dyDescent="0.35">
      <c r="B395" s="250" t="s">
        <v>1003</v>
      </c>
      <c r="C395" s="200" t="s">
        <v>380</v>
      </c>
      <c r="D395" s="508" t="s">
        <v>1142</v>
      </c>
      <c r="E395" s="509"/>
      <c r="F395" s="510"/>
      <c r="G395" s="197">
        <v>43788</v>
      </c>
      <c r="H395" s="230" t="s">
        <v>308</v>
      </c>
      <c r="I395">
        <f>COUNTIF(D395:$D$486,"="&amp;D395)</f>
        <v>1</v>
      </c>
    </row>
    <row r="396" spans="2:9" x14ac:dyDescent="0.35">
      <c r="B396" s="250" t="s">
        <v>1004</v>
      </c>
      <c r="C396" s="200" t="s">
        <v>380</v>
      </c>
      <c r="D396" s="508" t="s">
        <v>1143</v>
      </c>
      <c r="E396" s="509"/>
      <c r="F396" s="510"/>
      <c r="G396" s="197">
        <v>43788</v>
      </c>
      <c r="H396" s="230" t="s">
        <v>308</v>
      </c>
      <c r="I396">
        <f>COUNTIF(D396:$D$486,"="&amp;D396)</f>
        <v>1</v>
      </c>
    </row>
    <row r="397" spans="2:9" x14ac:dyDescent="0.35">
      <c r="B397" s="250" t="s">
        <v>1005</v>
      </c>
      <c r="C397" s="200" t="s">
        <v>380</v>
      </c>
      <c r="D397" s="508" t="s">
        <v>1144</v>
      </c>
      <c r="E397" s="509"/>
      <c r="F397" s="510"/>
      <c r="G397" s="197">
        <v>43788</v>
      </c>
      <c r="H397" s="230" t="s">
        <v>308</v>
      </c>
      <c r="I397">
        <f>COUNTIF(D397:$D$486,"="&amp;D397)</f>
        <v>1</v>
      </c>
    </row>
    <row r="398" spans="2:9" x14ac:dyDescent="0.35">
      <c r="B398" s="250" t="s">
        <v>1006</v>
      </c>
      <c r="C398" s="200" t="s">
        <v>380</v>
      </c>
      <c r="D398" s="508" t="s">
        <v>1145</v>
      </c>
      <c r="E398" s="509"/>
      <c r="F398" s="510"/>
      <c r="G398" s="197">
        <v>43788</v>
      </c>
      <c r="H398" s="230" t="s">
        <v>308</v>
      </c>
      <c r="I398">
        <f>COUNTIF(D398:$D$486,"="&amp;D398)</f>
        <v>1</v>
      </c>
    </row>
    <row r="399" spans="2:9" x14ac:dyDescent="0.35">
      <c r="B399" s="250" t="s">
        <v>1007</v>
      </c>
      <c r="C399" s="200" t="s">
        <v>380</v>
      </c>
      <c r="D399" s="508" t="s">
        <v>1146</v>
      </c>
      <c r="E399" s="509"/>
      <c r="F399" s="510"/>
      <c r="G399" s="197">
        <v>43788</v>
      </c>
      <c r="H399" s="230" t="s">
        <v>308</v>
      </c>
      <c r="I399">
        <f>COUNTIF(D399:$D$486,"="&amp;D399)</f>
        <v>1</v>
      </c>
    </row>
    <row r="400" spans="2:9" x14ac:dyDescent="0.35">
      <c r="B400" s="250" t="s">
        <v>1008</v>
      </c>
      <c r="C400" s="200" t="s">
        <v>380</v>
      </c>
      <c r="D400" s="508" t="s">
        <v>1147</v>
      </c>
      <c r="E400" s="509"/>
      <c r="F400" s="510"/>
      <c r="G400" s="197">
        <v>43788</v>
      </c>
      <c r="H400" s="230" t="s">
        <v>308</v>
      </c>
      <c r="I400">
        <f>COUNTIF(D400:$D$486,"="&amp;D400)</f>
        <v>1</v>
      </c>
    </row>
    <row r="401" spans="2:9" x14ac:dyDescent="0.35">
      <c r="B401" s="250" t="s">
        <v>1009</v>
      </c>
      <c r="C401" s="200" t="s">
        <v>380</v>
      </c>
      <c r="D401" s="508" t="s">
        <v>1148</v>
      </c>
      <c r="E401" s="509"/>
      <c r="F401" s="510"/>
      <c r="G401" s="197">
        <v>43788</v>
      </c>
      <c r="H401" s="230" t="s">
        <v>308</v>
      </c>
      <c r="I401">
        <f>COUNTIF(D401:$D$486,"="&amp;D401)</f>
        <v>1</v>
      </c>
    </row>
    <row r="402" spans="2:9" x14ac:dyDescent="0.35">
      <c r="B402" s="250" t="s">
        <v>1010</v>
      </c>
      <c r="C402" s="200" t="s">
        <v>380</v>
      </c>
      <c r="D402" s="508" t="s">
        <v>1149</v>
      </c>
      <c r="E402" s="509"/>
      <c r="F402" s="510"/>
      <c r="G402" s="197">
        <v>43788</v>
      </c>
      <c r="H402" s="230" t="s">
        <v>308</v>
      </c>
      <c r="I402">
        <f>COUNTIF(D402:$D$486,"="&amp;D402)</f>
        <v>1</v>
      </c>
    </row>
    <row r="403" spans="2:9" x14ac:dyDescent="0.35">
      <c r="B403" s="250" t="s">
        <v>1011</v>
      </c>
      <c r="C403" s="200" t="s">
        <v>380</v>
      </c>
      <c r="D403" s="508" t="s">
        <v>1150</v>
      </c>
      <c r="E403" s="509"/>
      <c r="F403" s="510"/>
      <c r="G403" s="197">
        <v>43788</v>
      </c>
      <c r="H403" s="230" t="s">
        <v>308</v>
      </c>
      <c r="I403">
        <f>COUNTIF(D403:$D$486,"="&amp;D403)</f>
        <v>1</v>
      </c>
    </row>
    <row r="404" spans="2:9" x14ac:dyDescent="0.35">
      <c r="B404" s="250" t="s">
        <v>1012</v>
      </c>
      <c r="C404" s="200" t="s">
        <v>380</v>
      </c>
      <c r="D404" s="508" t="s">
        <v>1151</v>
      </c>
      <c r="E404" s="509"/>
      <c r="F404" s="510"/>
      <c r="G404" s="197">
        <v>43788</v>
      </c>
      <c r="H404" s="230" t="s">
        <v>308</v>
      </c>
      <c r="I404">
        <f>COUNTIF(D404:$D$486,"="&amp;D404)</f>
        <v>1</v>
      </c>
    </row>
    <row r="405" spans="2:9" x14ac:dyDescent="0.35">
      <c r="B405" s="250" t="s">
        <v>1013</v>
      </c>
      <c r="C405" s="200" t="s">
        <v>380</v>
      </c>
      <c r="D405" s="508" t="s">
        <v>1152</v>
      </c>
      <c r="E405" s="509"/>
      <c r="F405" s="510"/>
      <c r="G405" s="197">
        <v>43788</v>
      </c>
      <c r="H405" s="230" t="s">
        <v>308</v>
      </c>
      <c r="I405">
        <f>COUNTIF(D405:$D$486,"="&amp;D405)</f>
        <v>1</v>
      </c>
    </row>
    <row r="406" spans="2:9" x14ac:dyDescent="0.35">
      <c r="B406" s="250" t="s">
        <v>1014</v>
      </c>
      <c r="C406" s="200" t="s">
        <v>380</v>
      </c>
      <c r="D406" s="508" t="s">
        <v>1153</v>
      </c>
      <c r="E406" s="509"/>
      <c r="F406" s="510"/>
      <c r="G406" s="197">
        <v>43782</v>
      </c>
      <c r="H406" s="230" t="s">
        <v>308</v>
      </c>
      <c r="I406">
        <f>COUNTIF(D406:$D$486,"="&amp;D406)</f>
        <v>1</v>
      </c>
    </row>
    <row r="407" spans="2:9" x14ac:dyDescent="0.35">
      <c r="B407" s="250" t="s">
        <v>1015</v>
      </c>
      <c r="C407" s="200" t="s">
        <v>380</v>
      </c>
      <c r="D407" s="508" t="s">
        <v>1154</v>
      </c>
      <c r="E407" s="509"/>
      <c r="F407" s="510"/>
      <c r="G407" s="197">
        <v>43788</v>
      </c>
      <c r="H407" s="230" t="s">
        <v>308</v>
      </c>
      <c r="I407">
        <f>COUNTIF(D407:$D$486,"="&amp;D407)</f>
        <v>1</v>
      </c>
    </row>
    <row r="408" spans="2:9" ht="15" customHeight="1" x14ac:dyDescent="0.35">
      <c r="B408" s="250" t="s">
        <v>1016</v>
      </c>
      <c r="C408" s="200" t="s">
        <v>380</v>
      </c>
      <c r="D408" s="508" t="s">
        <v>1155</v>
      </c>
      <c r="E408" s="509"/>
      <c r="F408" s="510"/>
      <c r="G408" s="197">
        <v>43788</v>
      </c>
      <c r="H408" s="230" t="s">
        <v>308</v>
      </c>
      <c r="I408">
        <f>COUNTIF(D408:$D$486,"="&amp;D408)</f>
        <v>1</v>
      </c>
    </row>
    <row r="409" spans="2:9" x14ac:dyDescent="0.35">
      <c r="B409" s="250" t="s">
        <v>1017</v>
      </c>
      <c r="C409" s="200" t="s">
        <v>380</v>
      </c>
      <c r="D409" s="508" t="s">
        <v>1156</v>
      </c>
      <c r="E409" s="509"/>
      <c r="F409" s="510"/>
      <c r="G409" s="197">
        <v>43788</v>
      </c>
      <c r="H409" s="230" t="s">
        <v>308</v>
      </c>
      <c r="I409">
        <f>COUNTIF(D409:$D$486,"="&amp;D409)</f>
        <v>1</v>
      </c>
    </row>
    <row r="410" spans="2:9" x14ac:dyDescent="0.35">
      <c r="B410" s="250" t="s">
        <v>1018</v>
      </c>
      <c r="C410" s="200" t="s">
        <v>380</v>
      </c>
      <c r="D410" s="508" t="s">
        <v>1157</v>
      </c>
      <c r="E410" s="509"/>
      <c r="F410" s="510"/>
      <c r="G410" s="197">
        <v>43788</v>
      </c>
      <c r="H410" s="230" t="s">
        <v>308</v>
      </c>
      <c r="I410">
        <f>COUNTIF(D410:$D$486,"="&amp;D410)</f>
        <v>1</v>
      </c>
    </row>
    <row r="411" spans="2:9" x14ac:dyDescent="0.35">
      <c r="B411" s="250" t="s">
        <v>1019</v>
      </c>
      <c r="C411" s="200" t="s">
        <v>380</v>
      </c>
      <c r="D411" s="508" t="s">
        <v>1158</v>
      </c>
      <c r="E411" s="509"/>
      <c r="F411" s="510"/>
      <c r="G411" s="197">
        <v>43788</v>
      </c>
      <c r="H411" s="230" t="s">
        <v>308</v>
      </c>
      <c r="I411">
        <f>COUNTIF(D411:$D$486,"="&amp;D411)</f>
        <v>1</v>
      </c>
    </row>
    <row r="412" spans="2:9" x14ac:dyDescent="0.35">
      <c r="B412" s="250" t="s">
        <v>1020</v>
      </c>
      <c r="C412" s="200" t="s">
        <v>380</v>
      </c>
      <c r="D412" s="508" t="s">
        <v>1159</v>
      </c>
      <c r="E412" s="509"/>
      <c r="F412" s="510"/>
      <c r="G412" s="197">
        <v>43788</v>
      </c>
      <c r="H412" s="230" t="s">
        <v>308</v>
      </c>
      <c r="I412">
        <f>COUNTIF(D412:$D$486,"="&amp;D412)</f>
        <v>1</v>
      </c>
    </row>
    <row r="413" spans="2:9" x14ac:dyDescent="0.35">
      <c r="B413" s="250" t="s">
        <v>1021</v>
      </c>
      <c r="C413" s="200" t="s">
        <v>380</v>
      </c>
      <c r="D413" s="508" t="s">
        <v>1160</v>
      </c>
      <c r="E413" s="509"/>
      <c r="F413" s="510"/>
      <c r="G413" s="197">
        <v>43788</v>
      </c>
      <c r="H413" s="230" t="s">
        <v>308</v>
      </c>
      <c r="I413">
        <f>COUNTIF(D413:$D$486,"="&amp;D413)</f>
        <v>1</v>
      </c>
    </row>
    <row r="414" spans="2:9" x14ac:dyDescent="0.35">
      <c r="B414" s="250" t="s">
        <v>1022</v>
      </c>
      <c r="C414" s="200" t="s">
        <v>380</v>
      </c>
      <c r="D414" s="508" t="s">
        <v>1161</v>
      </c>
      <c r="E414" s="509"/>
      <c r="F414" s="510"/>
      <c r="G414" s="197">
        <v>43788</v>
      </c>
      <c r="H414" s="230" t="s">
        <v>308</v>
      </c>
      <c r="I414">
        <f>COUNTIF(D414:$D$486,"="&amp;D414)</f>
        <v>1</v>
      </c>
    </row>
    <row r="415" spans="2:9" x14ac:dyDescent="0.35">
      <c r="B415" s="250" t="s">
        <v>1023</v>
      </c>
      <c r="C415" s="200" t="s">
        <v>380</v>
      </c>
      <c r="D415" s="508" t="s">
        <v>1162</v>
      </c>
      <c r="E415" s="509"/>
      <c r="F415" s="510"/>
      <c r="G415" s="197">
        <v>43782</v>
      </c>
      <c r="H415" s="230" t="s">
        <v>308</v>
      </c>
      <c r="I415">
        <f>COUNTIF(D415:$D$486,"="&amp;D415)</f>
        <v>1</v>
      </c>
    </row>
    <row r="416" spans="2:9" x14ac:dyDescent="0.35">
      <c r="B416" s="250" t="s">
        <v>1024</v>
      </c>
      <c r="C416" s="200" t="s">
        <v>380</v>
      </c>
      <c r="D416" s="508" t="s">
        <v>1163</v>
      </c>
      <c r="E416" s="509"/>
      <c r="F416" s="510"/>
      <c r="G416" s="197">
        <v>43788</v>
      </c>
      <c r="H416" s="230" t="s">
        <v>308</v>
      </c>
      <c r="I416">
        <f>COUNTIF(D416:$D$486,"="&amp;D416)</f>
        <v>1</v>
      </c>
    </row>
    <row r="417" spans="2:9" x14ac:dyDescent="0.35">
      <c r="B417" s="250" t="s">
        <v>1025</v>
      </c>
      <c r="C417" s="200" t="s">
        <v>380</v>
      </c>
      <c r="D417" s="508" t="s">
        <v>1164</v>
      </c>
      <c r="E417" s="509"/>
      <c r="F417" s="510"/>
      <c r="G417" s="197">
        <v>43788</v>
      </c>
      <c r="H417" s="230" t="s">
        <v>308</v>
      </c>
      <c r="I417">
        <f>COUNTIF(D417:$D$486,"="&amp;D417)</f>
        <v>1</v>
      </c>
    </row>
    <row r="418" spans="2:9" x14ac:dyDescent="0.35">
      <c r="B418" s="250" t="s">
        <v>1026</v>
      </c>
      <c r="C418" s="200" t="s">
        <v>380</v>
      </c>
      <c r="D418" s="508" t="s">
        <v>1165</v>
      </c>
      <c r="E418" s="509"/>
      <c r="F418" s="510"/>
      <c r="G418" s="197">
        <v>43788</v>
      </c>
      <c r="H418" s="230" t="s">
        <v>308</v>
      </c>
      <c r="I418">
        <f>COUNTIF(D418:$D$486,"="&amp;D418)</f>
        <v>1</v>
      </c>
    </row>
    <row r="419" spans="2:9" x14ac:dyDescent="0.35">
      <c r="B419" s="250" t="s">
        <v>1027</v>
      </c>
      <c r="C419" s="200" t="s">
        <v>380</v>
      </c>
      <c r="D419" s="508" t="s">
        <v>1166</v>
      </c>
      <c r="E419" s="509"/>
      <c r="F419" s="510"/>
      <c r="G419" s="197">
        <v>43788</v>
      </c>
      <c r="H419" s="230" t="s">
        <v>308</v>
      </c>
      <c r="I419">
        <f>COUNTIF(D419:$D$486,"="&amp;D419)</f>
        <v>1</v>
      </c>
    </row>
    <row r="420" spans="2:9" x14ac:dyDescent="0.35">
      <c r="B420" s="250" t="s">
        <v>1028</v>
      </c>
      <c r="C420" s="200" t="s">
        <v>380</v>
      </c>
      <c r="D420" s="508" t="s">
        <v>1167</v>
      </c>
      <c r="E420" s="509"/>
      <c r="F420" s="510"/>
      <c r="G420" s="197">
        <v>43788</v>
      </c>
      <c r="H420" s="230" t="s">
        <v>308</v>
      </c>
      <c r="I420">
        <f>COUNTIF(D420:$D$486,"="&amp;D420)</f>
        <v>1</v>
      </c>
    </row>
    <row r="421" spans="2:9" x14ac:dyDescent="0.35">
      <c r="B421" s="250" t="s">
        <v>1029</v>
      </c>
      <c r="C421" s="200" t="s">
        <v>380</v>
      </c>
      <c r="D421" s="508" t="s">
        <v>1168</v>
      </c>
      <c r="E421" s="509"/>
      <c r="F421" s="510"/>
      <c r="G421" s="197">
        <v>43795</v>
      </c>
      <c r="H421" s="230" t="s">
        <v>308</v>
      </c>
      <c r="I421">
        <f>COUNTIF(D421:$D$486,"="&amp;D421)</f>
        <v>1</v>
      </c>
    </row>
    <row r="422" spans="2:9" x14ac:dyDescent="0.35">
      <c r="B422" s="250" t="s">
        <v>1030</v>
      </c>
      <c r="C422" s="200" t="s">
        <v>380</v>
      </c>
      <c r="D422" s="508" t="s">
        <v>1169</v>
      </c>
      <c r="E422" s="509"/>
      <c r="F422" s="510"/>
      <c r="G422" s="197">
        <v>43795</v>
      </c>
      <c r="H422" s="230" t="s">
        <v>308</v>
      </c>
      <c r="I422">
        <f>COUNTIF(D422:$D$486,"="&amp;D422)</f>
        <v>1</v>
      </c>
    </row>
    <row r="423" spans="2:9" x14ac:dyDescent="0.35">
      <c r="B423" s="250" t="s">
        <v>1031</v>
      </c>
      <c r="C423" s="200" t="s">
        <v>380</v>
      </c>
      <c r="D423" s="508" t="s">
        <v>1170</v>
      </c>
      <c r="E423" s="509"/>
      <c r="F423" s="510"/>
      <c r="G423" s="197">
        <v>43795</v>
      </c>
      <c r="H423" s="230" t="s">
        <v>308</v>
      </c>
      <c r="I423">
        <f>COUNTIF(D423:$D$486,"="&amp;D423)</f>
        <v>1</v>
      </c>
    </row>
    <row r="424" spans="2:9" x14ac:dyDescent="0.35">
      <c r="B424" s="250" t="s">
        <v>1032</v>
      </c>
      <c r="C424" s="200" t="s">
        <v>380</v>
      </c>
      <c r="D424" s="508" t="s">
        <v>1171</v>
      </c>
      <c r="E424" s="509"/>
      <c r="F424" s="510"/>
      <c r="G424" s="197">
        <v>43795</v>
      </c>
      <c r="H424" s="230" t="s">
        <v>308</v>
      </c>
      <c r="I424">
        <f>COUNTIF(D424:$D$486,"="&amp;D424)</f>
        <v>1</v>
      </c>
    </row>
    <row r="425" spans="2:9" x14ac:dyDescent="0.35">
      <c r="B425" s="250" t="s">
        <v>1033</v>
      </c>
      <c r="C425" s="200" t="s">
        <v>380</v>
      </c>
      <c r="D425" s="508" t="s">
        <v>1172</v>
      </c>
      <c r="E425" s="509"/>
      <c r="F425" s="510"/>
      <c r="G425" s="197">
        <v>43795</v>
      </c>
      <c r="H425" s="230" t="s">
        <v>308</v>
      </c>
      <c r="I425">
        <f>COUNTIF(D425:$D$486,"="&amp;D425)</f>
        <v>1</v>
      </c>
    </row>
    <row r="426" spans="2:9" x14ac:dyDescent="0.35">
      <c r="B426" s="250" t="s">
        <v>1034</v>
      </c>
      <c r="C426" s="200" t="s">
        <v>380</v>
      </c>
      <c r="D426" s="508" t="s">
        <v>1173</v>
      </c>
      <c r="E426" s="509"/>
      <c r="F426" s="510"/>
      <c r="G426" s="197">
        <v>43795</v>
      </c>
      <c r="H426" s="230" t="s">
        <v>308</v>
      </c>
      <c r="I426">
        <f>COUNTIF(D426:$D$486,"="&amp;D426)</f>
        <v>1</v>
      </c>
    </row>
    <row r="427" spans="2:9" x14ac:dyDescent="0.35">
      <c r="B427" s="250" t="s">
        <v>1035</v>
      </c>
      <c r="C427" s="200" t="s">
        <v>380</v>
      </c>
      <c r="D427" s="508" t="s">
        <v>1174</v>
      </c>
      <c r="E427" s="509"/>
      <c r="F427" s="510"/>
      <c r="G427" s="197">
        <v>43795</v>
      </c>
      <c r="H427" s="230" t="s">
        <v>308</v>
      </c>
      <c r="I427">
        <f>COUNTIF(D427:$D$486,"="&amp;D427)</f>
        <v>1</v>
      </c>
    </row>
    <row r="428" spans="2:9" x14ac:dyDescent="0.35">
      <c r="B428" s="250" t="s">
        <v>1036</v>
      </c>
      <c r="C428" s="200" t="s">
        <v>380</v>
      </c>
      <c r="D428" s="508" t="s">
        <v>1175</v>
      </c>
      <c r="E428" s="509"/>
      <c r="F428" s="510"/>
      <c r="G428" s="197">
        <v>43795</v>
      </c>
      <c r="H428" s="230" t="s">
        <v>308</v>
      </c>
      <c r="I428">
        <f>COUNTIF(D428:$D$486,"="&amp;D428)</f>
        <v>1</v>
      </c>
    </row>
    <row r="429" spans="2:9" x14ac:dyDescent="0.35">
      <c r="B429" s="250" t="s">
        <v>1037</v>
      </c>
      <c r="C429" s="200" t="s">
        <v>380</v>
      </c>
      <c r="D429" s="508" t="s">
        <v>1176</v>
      </c>
      <c r="E429" s="509"/>
      <c r="F429" s="510"/>
      <c r="G429" s="197">
        <v>43795</v>
      </c>
      <c r="H429" s="230" t="s">
        <v>308</v>
      </c>
      <c r="I429">
        <f>COUNTIF(D429:$D$486,"="&amp;D429)</f>
        <v>1</v>
      </c>
    </row>
    <row r="430" spans="2:9" x14ac:dyDescent="0.35">
      <c r="B430" s="250" t="s">
        <v>1038</v>
      </c>
      <c r="C430" s="200" t="s">
        <v>380</v>
      </c>
      <c r="D430" s="508" t="s">
        <v>1177</v>
      </c>
      <c r="E430" s="509"/>
      <c r="F430" s="510"/>
      <c r="G430" s="197">
        <v>43795</v>
      </c>
      <c r="H430" s="230" t="s">
        <v>308</v>
      </c>
      <c r="I430">
        <f>COUNTIF(D430:$D$486,"="&amp;D430)</f>
        <v>1</v>
      </c>
    </row>
    <row r="431" spans="2:9" x14ac:dyDescent="0.35">
      <c r="B431" s="250" t="s">
        <v>1039</v>
      </c>
      <c r="C431" s="200" t="s">
        <v>380</v>
      </c>
      <c r="D431" s="508" t="s">
        <v>1178</v>
      </c>
      <c r="E431" s="509"/>
      <c r="F431" s="510"/>
      <c r="G431" s="197">
        <v>43795</v>
      </c>
      <c r="H431" s="230" t="s">
        <v>308</v>
      </c>
      <c r="I431">
        <f>COUNTIF(D431:$D$486,"="&amp;D431)</f>
        <v>1</v>
      </c>
    </row>
    <row r="432" spans="2:9" x14ac:dyDescent="0.35">
      <c r="B432" s="250" t="s">
        <v>1040</v>
      </c>
      <c r="C432" s="200" t="s">
        <v>380</v>
      </c>
      <c r="D432" s="508" t="s">
        <v>1179</v>
      </c>
      <c r="E432" s="509"/>
      <c r="F432" s="510"/>
      <c r="G432" s="197">
        <v>43795</v>
      </c>
      <c r="H432" s="230" t="s">
        <v>308</v>
      </c>
      <c r="I432">
        <f>COUNTIF(D432:$D$486,"="&amp;D432)</f>
        <v>1</v>
      </c>
    </row>
    <row r="433" spans="2:9" x14ac:dyDescent="0.35">
      <c r="B433" s="250" t="s">
        <v>1041</v>
      </c>
      <c r="C433" s="200" t="s">
        <v>380</v>
      </c>
      <c r="D433" s="508" t="s">
        <v>1180</v>
      </c>
      <c r="E433" s="509"/>
      <c r="F433" s="510"/>
      <c r="G433" s="197">
        <v>43795</v>
      </c>
      <c r="H433" s="230" t="s">
        <v>308</v>
      </c>
      <c r="I433">
        <f>COUNTIF(D433:$D$486,"="&amp;D433)</f>
        <v>1</v>
      </c>
    </row>
    <row r="434" spans="2:9" x14ac:dyDescent="0.35">
      <c r="B434" s="250" t="s">
        <v>1042</v>
      </c>
      <c r="C434" s="200" t="s">
        <v>380</v>
      </c>
      <c r="D434" s="508" t="s">
        <v>1181</v>
      </c>
      <c r="E434" s="509"/>
      <c r="F434" s="510"/>
      <c r="G434" s="197">
        <v>43795</v>
      </c>
      <c r="H434" s="230" t="s">
        <v>308</v>
      </c>
      <c r="I434">
        <f>COUNTIF(D434:$D$486,"="&amp;D434)</f>
        <v>1</v>
      </c>
    </row>
    <row r="435" spans="2:9" x14ac:dyDescent="0.35">
      <c r="B435" s="250" t="s">
        <v>1043</v>
      </c>
      <c r="C435" s="200" t="s">
        <v>380</v>
      </c>
      <c r="D435" s="508" t="s">
        <v>1182</v>
      </c>
      <c r="E435" s="509"/>
      <c r="F435" s="510"/>
      <c r="G435" s="197">
        <v>43795</v>
      </c>
      <c r="H435" s="230" t="s">
        <v>308</v>
      </c>
      <c r="I435">
        <f>COUNTIF(D435:$D$486,"="&amp;D435)</f>
        <v>1</v>
      </c>
    </row>
    <row r="436" spans="2:9" x14ac:dyDescent="0.35">
      <c r="B436" s="250" t="s">
        <v>1044</v>
      </c>
      <c r="C436" s="200" t="s">
        <v>380</v>
      </c>
      <c r="D436" s="508" t="s">
        <v>1183</v>
      </c>
      <c r="E436" s="509"/>
      <c r="F436" s="510"/>
      <c r="G436" s="197">
        <v>43795</v>
      </c>
      <c r="H436" s="230" t="s">
        <v>308</v>
      </c>
      <c r="I436">
        <f>COUNTIF(D436:$D$486,"="&amp;D436)</f>
        <v>1</v>
      </c>
    </row>
    <row r="437" spans="2:9" x14ac:dyDescent="0.35">
      <c r="B437" s="250" t="s">
        <v>1045</v>
      </c>
      <c r="C437" s="200" t="s">
        <v>380</v>
      </c>
      <c r="D437" s="508" t="s">
        <v>1184</v>
      </c>
      <c r="E437" s="509"/>
      <c r="F437" s="510"/>
      <c r="G437" s="197">
        <v>43809</v>
      </c>
      <c r="H437" s="230" t="s">
        <v>308</v>
      </c>
      <c r="I437">
        <f>COUNTIF(D437:$D$486,"="&amp;D437)</f>
        <v>1</v>
      </c>
    </row>
    <row r="438" spans="2:9" x14ac:dyDescent="0.35">
      <c r="B438" s="250" t="s">
        <v>1046</v>
      </c>
      <c r="C438" s="200" t="s">
        <v>380</v>
      </c>
      <c r="D438" s="508" t="s">
        <v>1185</v>
      </c>
      <c r="E438" s="509"/>
      <c r="F438" s="510"/>
      <c r="G438" s="197">
        <v>43809</v>
      </c>
      <c r="H438" s="230" t="s">
        <v>308</v>
      </c>
      <c r="I438">
        <f>COUNTIF(D438:$D$486,"="&amp;D438)</f>
        <v>1</v>
      </c>
    </row>
    <row r="439" spans="2:9" x14ac:dyDescent="0.35">
      <c r="B439" s="250" t="s">
        <v>1047</v>
      </c>
      <c r="C439" s="200" t="s">
        <v>380</v>
      </c>
      <c r="D439" s="508" t="s">
        <v>1186</v>
      </c>
      <c r="E439" s="509"/>
      <c r="F439" s="510"/>
      <c r="G439" s="197">
        <v>43809</v>
      </c>
      <c r="H439" s="230" t="s">
        <v>308</v>
      </c>
      <c r="I439">
        <f>COUNTIF(D439:$D$486,"="&amp;D439)</f>
        <v>1</v>
      </c>
    </row>
    <row r="440" spans="2:9" x14ac:dyDescent="0.35">
      <c r="B440" s="250" t="s">
        <v>1048</v>
      </c>
      <c r="C440" s="200" t="s">
        <v>380</v>
      </c>
      <c r="D440" s="508" t="s">
        <v>1187</v>
      </c>
      <c r="E440" s="509"/>
      <c r="F440" s="510"/>
      <c r="G440" s="197">
        <v>43809</v>
      </c>
      <c r="H440" s="230" t="s">
        <v>308</v>
      </c>
      <c r="I440">
        <f>COUNTIF(D440:$D$486,"="&amp;D440)</f>
        <v>1</v>
      </c>
    </row>
    <row r="441" spans="2:9" x14ac:dyDescent="0.35">
      <c r="B441" s="250" t="s">
        <v>1049</v>
      </c>
      <c r="C441" s="200" t="s">
        <v>380</v>
      </c>
      <c r="D441" s="508" t="s">
        <v>1233</v>
      </c>
      <c r="E441" s="509"/>
      <c r="F441" s="510"/>
      <c r="G441" s="197">
        <v>43809</v>
      </c>
      <c r="H441" s="230" t="s">
        <v>308</v>
      </c>
      <c r="I441">
        <f>COUNTIF(D441:$D$486,"="&amp;D441)</f>
        <v>1</v>
      </c>
    </row>
    <row r="442" spans="2:9" ht="15" customHeight="1" x14ac:dyDescent="0.35">
      <c r="B442" s="250" t="s">
        <v>1050</v>
      </c>
      <c r="C442" s="200" t="s">
        <v>380</v>
      </c>
      <c r="D442" s="508" t="s">
        <v>1188</v>
      </c>
      <c r="E442" s="509"/>
      <c r="F442" s="510"/>
      <c r="G442" s="197">
        <v>43809</v>
      </c>
      <c r="H442" s="230" t="s">
        <v>308</v>
      </c>
      <c r="I442">
        <f>COUNTIF(D442:$D$486,"="&amp;D442)</f>
        <v>1</v>
      </c>
    </row>
    <row r="443" spans="2:9" x14ac:dyDescent="0.35">
      <c r="B443" s="250" t="s">
        <v>1051</v>
      </c>
      <c r="C443" s="200" t="s">
        <v>380</v>
      </c>
      <c r="D443" s="508" t="s">
        <v>1189</v>
      </c>
      <c r="E443" s="509"/>
      <c r="F443" s="510"/>
      <c r="G443" s="197">
        <v>43809</v>
      </c>
      <c r="H443" s="230" t="s">
        <v>308</v>
      </c>
      <c r="I443">
        <f>COUNTIF(D443:$D$486,"="&amp;D443)</f>
        <v>1</v>
      </c>
    </row>
    <row r="444" spans="2:9" x14ac:dyDescent="0.35">
      <c r="B444" s="250" t="s">
        <v>1052</v>
      </c>
      <c r="C444" s="200" t="s">
        <v>380</v>
      </c>
      <c r="D444" s="508" t="s">
        <v>1190</v>
      </c>
      <c r="E444" s="509"/>
      <c r="F444" s="510"/>
      <c r="G444" s="197">
        <v>43809</v>
      </c>
      <c r="H444" s="230" t="s">
        <v>308</v>
      </c>
      <c r="I444">
        <f>COUNTIF(D444:$D$486,"="&amp;D444)</f>
        <v>1</v>
      </c>
    </row>
    <row r="445" spans="2:9" x14ac:dyDescent="0.35">
      <c r="B445" s="250" t="s">
        <v>1053</v>
      </c>
      <c r="C445" s="200" t="s">
        <v>380</v>
      </c>
      <c r="D445" s="508" t="s">
        <v>1191</v>
      </c>
      <c r="E445" s="509"/>
      <c r="F445" s="510"/>
      <c r="G445" s="197">
        <v>43809</v>
      </c>
      <c r="H445" s="230" t="s">
        <v>308</v>
      </c>
      <c r="I445">
        <f>COUNTIF(D445:$D$486,"="&amp;D445)</f>
        <v>1</v>
      </c>
    </row>
    <row r="446" spans="2:9" x14ac:dyDescent="0.35">
      <c r="B446" s="250" t="s">
        <v>1054</v>
      </c>
      <c r="C446" s="200" t="s">
        <v>380</v>
      </c>
      <c r="D446" s="508" t="s">
        <v>1192</v>
      </c>
      <c r="E446" s="509"/>
      <c r="F446" s="510"/>
      <c r="G446" s="197">
        <v>43809</v>
      </c>
      <c r="H446" s="230" t="s">
        <v>308</v>
      </c>
      <c r="I446">
        <f>COUNTIF(D446:$D$486,"="&amp;D446)</f>
        <v>1</v>
      </c>
    </row>
    <row r="447" spans="2:9" x14ac:dyDescent="0.35">
      <c r="B447" s="250" t="s">
        <v>1055</v>
      </c>
      <c r="C447" s="200" t="s">
        <v>380</v>
      </c>
      <c r="D447" s="508" t="s">
        <v>1193</v>
      </c>
      <c r="E447" s="509"/>
      <c r="F447" s="510"/>
      <c r="G447" s="197">
        <v>43809</v>
      </c>
      <c r="H447" s="230" t="s">
        <v>308</v>
      </c>
      <c r="I447">
        <f>COUNTIF(D447:$D$486,"="&amp;D447)</f>
        <v>1</v>
      </c>
    </row>
    <row r="448" spans="2:9" x14ac:dyDescent="0.35">
      <c r="B448" s="250" t="s">
        <v>1056</v>
      </c>
      <c r="C448" s="200" t="s">
        <v>380</v>
      </c>
      <c r="D448" s="508" t="s">
        <v>1194</v>
      </c>
      <c r="E448" s="509"/>
      <c r="F448" s="510"/>
      <c r="G448" s="197">
        <v>43809</v>
      </c>
      <c r="H448" s="230" t="s">
        <v>308</v>
      </c>
      <c r="I448">
        <f>COUNTIF(D448:$D$486,"="&amp;D448)</f>
        <v>1</v>
      </c>
    </row>
    <row r="449" spans="2:9" x14ac:dyDescent="0.35">
      <c r="B449" s="250" t="s">
        <v>1057</v>
      </c>
      <c r="C449" s="200" t="s">
        <v>380</v>
      </c>
      <c r="D449" s="508" t="s">
        <v>1195</v>
      </c>
      <c r="E449" s="509"/>
      <c r="F449" s="510"/>
      <c r="G449" s="197">
        <v>43809</v>
      </c>
      <c r="H449" s="230" t="s">
        <v>308</v>
      </c>
      <c r="I449">
        <f>COUNTIF(D449:$D$486,"="&amp;D449)</f>
        <v>1</v>
      </c>
    </row>
    <row r="450" spans="2:9" x14ac:dyDescent="0.35">
      <c r="B450" s="250" t="s">
        <v>1058</v>
      </c>
      <c r="C450" s="200" t="s">
        <v>380</v>
      </c>
      <c r="D450" s="508" t="s">
        <v>1196</v>
      </c>
      <c r="E450" s="509"/>
      <c r="F450" s="510"/>
      <c r="G450" s="197">
        <v>43809</v>
      </c>
      <c r="H450" s="230" t="s">
        <v>308</v>
      </c>
      <c r="I450">
        <f>COUNTIF(D450:$D$486,"="&amp;D450)</f>
        <v>1</v>
      </c>
    </row>
    <row r="451" spans="2:9" x14ac:dyDescent="0.35">
      <c r="B451" s="250" t="s">
        <v>1059</v>
      </c>
      <c r="C451" s="200" t="s">
        <v>380</v>
      </c>
      <c r="D451" s="508" t="s">
        <v>1197</v>
      </c>
      <c r="E451" s="509"/>
      <c r="F451" s="510"/>
      <c r="G451" s="197">
        <v>43809</v>
      </c>
      <c r="H451" s="230" t="s">
        <v>308</v>
      </c>
      <c r="I451">
        <f>COUNTIF(D451:$D$486,"="&amp;D451)</f>
        <v>1</v>
      </c>
    </row>
    <row r="452" spans="2:9" ht="15" customHeight="1" x14ac:dyDescent="0.35">
      <c r="B452" s="250" t="s">
        <v>1060</v>
      </c>
      <c r="C452" s="200" t="s">
        <v>380</v>
      </c>
      <c r="D452" s="508" t="s">
        <v>1198</v>
      </c>
      <c r="E452" s="509"/>
      <c r="F452" s="510"/>
      <c r="G452" s="197">
        <v>43809</v>
      </c>
      <c r="H452" s="230" t="s">
        <v>308</v>
      </c>
      <c r="I452">
        <f>COUNTIF(D452:$D$486,"="&amp;D452)</f>
        <v>1</v>
      </c>
    </row>
    <row r="453" spans="2:9" x14ac:dyDescent="0.35">
      <c r="B453" s="250" t="s">
        <v>1061</v>
      </c>
      <c r="C453" s="200" t="s">
        <v>380</v>
      </c>
      <c r="D453" s="508" t="s">
        <v>1199</v>
      </c>
      <c r="E453" s="509"/>
      <c r="F453" s="510"/>
      <c r="G453" s="197">
        <v>43809</v>
      </c>
      <c r="H453" s="230" t="s">
        <v>308</v>
      </c>
      <c r="I453">
        <f>COUNTIF(D453:$D$486,"="&amp;D453)</f>
        <v>1</v>
      </c>
    </row>
    <row r="454" spans="2:9" ht="15" customHeight="1" x14ac:dyDescent="0.35">
      <c r="B454" s="250" t="s">
        <v>1062</v>
      </c>
      <c r="C454" s="200" t="s">
        <v>380</v>
      </c>
      <c r="D454" s="508" t="s">
        <v>1200</v>
      </c>
      <c r="E454" s="509"/>
      <c r="F454" s="510"/>
      <c r="G454" s="197">
        <v>43809</v>
      </c>
      <c r="H454" s="230" t="s">
        <v>308</v>
      </c>
      <c r="I454">
        <f>COUNTIF(D454:$D$486,"="&amp;D454)</f>
        <v>1</v>
      </c>
    </row>
    <row r="455" spans="2:9" x14ac:dyDescent="0.35">
      <c r="B455" s="250" t="s">
        <v>1063</v>
      </c>
      <c r="C455" s="200" t="s">
        <v>380</v>
      </c>
      <c r="D455" s="508" t="s">
        <v>1201</v>
      </c>
      <c r="E455" s="509"/>
      <c r="F455" s="510"/>
      <c r="G455" s="197">
        <v>43809</v>
      </c>
      <c r="H455" s="230" t="s">
        <v>308</v>
      </c>
      <c r="I455">
        <f>COUNTIF(D455:$D$486,"="&amp;D455)</f>
        <v>1</v>
      </c>
    </row>
    <row r="456" spans="2:9" x14ac:dyDescent="0.35">
      <c r="B456" s="250" t="s">
        <v>1064</v>
      </c>
      <c r="C456" s="200" t="s">
        <v>380</v>
      </c>
      <c r="D456" s="508" t="s">
        <v>1202</v>
      </c>
      <c r="E456" s="509"/>
      <c r="F456" s="510"/>
      <c r="G456" s="197">
        <v>43809</v>
      </c>
      <c r="H456" s="230" t="s">
        <v>308</v>
      </c>
      <c r="I456">
        <f>COUNTIF(D456:$D$486,"="&amp;D456)</f>
        <v>1</v>
      </c>
    </row>
    <row r="457" spans="2:9" x14ac:dyDescent="0.35">
      <c r="B457" s="250" t="s">
        <v>1065</v>
      </c>
      <c r="C457" s="200" t="s">
        <v>380</v>
      </c>
      <c r="D457" s="508" t="s">
        <v>1203</v>
      </c>
      <c r="E457" s="509"/>
      <c r="F457" s="510"/>
      <c r="G457" s="197">
        <v>43809</v>
      </c>
      <c r="H457" s="230" t="s">
        <v>308</v>
      </c>
      <c r="I457">
        <f>COUNTIF(D457:$D$486,"="&amp;D457)</f>
        <v>1</v>
      </c>
    </row>
    <row r="458" spans="2:9" x14ac:dyDescent="0.35">
      <c r="B458" s="250" t="s">
        <v>1066</v>
      </c>
      <c r="C458" s="200" t="s">
        <v>380</v>
      </c>
      <c r="D458" s="508" t="s">
        <v>1204</v>
      </c>
      <c r="E458" s="509"/>
      <c r="F458" s="510"/>
      <c r="G458" s="197">
        <v>43809</v>
      </c>
      <c r="H458" s="230" t="s">
        <v>308</v>
      </c>
      <c r="I458">
        <f>COUNTIF(D458:$D$486,"="&amp;D458)</f>
        <v>1</v>
      </c>
    </row>
    <row r="459" spans="2:9" x14ac:dyDescent="0.35">
      <c r="B459" s="250" t="s">
        <v>1067</v>
      </c>
      <c r="C459" s="200" t="s">
        <v>380</v>
      </c>
      <c r="D459" s="508" t="s">
        <v>1205</v>
      </c>
      <c r="E459" s="509"/>
      <c r="F459" s="510"/>
      <c r="G459" s="197">
        <v>43809</v>
      </c>
      <c r="H459" s="230" t="s">
        <v>308</v>
      </c>
      <c r="I459">
        <f>COUNTIF(D459:$D$486,"="&amp;D459)</f>
        <v>1</v>
      </c>
    </row>
    <row r="460" spans="2:9" x14ac:dyDescent="0.35">
      <c r="B460" s="250" t="s">
        <v>1068</v>
      </c>
      <c r="C460" s="200" t="s">
        <v>380</v>
      </c>
      <c r="D460" s="508" t="s">
        <v>1206</v>
      </c>
      <c r="E460" s="509"/>
      <c r="F460" s="510"/>
      <c r="G460" s="197">
        <v>43809</v>
      </c>
      <c r="H460" s="230" t="s">
        <v>308</v>
      </c>
      <c r="I460">
        <f>COUNTIF(D460:$D$486,"="&amp;D460)</f>
        <v>1</v>
      </c>
    </row>
    <row r="461" spans="2:9" x14ac:dyDescent="0.35">
      <c r="B461" s="250" t="s">
        <v>1069</v>
      </c>
      <c r="C461" s="200" t="s">
        <v>380</v>
      </c>
      <c r="D461" s="508" t="s">
        <v>1207</v>
      </c>
      <c r="E461" s="509"/>
      <c r="F461" s="510"/>
      <c r="G461" s="197">
        <v>43809</v>
      </c>
      <c r="H461" s="230" t="s">
        <v>308</v>
      </c>
      <c r="I461">
        <f>COUNTIF(D461:$D$486,"="&amp;D461)</f>
        <v>1</v>
      </c>
    </row>
    <row r="462" spans="2:9" ht="15" customHeight="1" x14ac:dyDescent="0.35">
      <c r="B462" s="250" t="s">
        <v>1070</v>
      </c>
      <c r="C462" s="200" t="s">
        <v>380</v>
      </c>
      <c r="D462" s="508" t="s">
        <v>1208</v>
      </c>
      <c r="E462" s="509"/>
      <c r="F462" s="510"/>
      <c r="G462" s="197">
        <v>43809</v>
      </c>
      <c r="H462" s="230" t="s">
        <v>308</v>
      </c>
      <c r="I462">
        <f>COUNTIF(D462:$D$486,"="&amp;D462)</f>
        <v>1</v>
      </c>
    </row>
    <row r="463" spans="2:9" x14ac:dyDescent="0.35">
      <c r="B463" s="250" t="s">
        <v>1071</v>
      </c>
      <c r="C463" s="200" t="s">
        <v>380</v>
      </c>
      <c r="D463" s="508" t="s">
        <v>1209</v>
      </c>
      <c r="E463" s="509"/>
      <c r="F463" s="510"/>
      <c r="G463" s="197">
        <v>43809</v>
      </c>
      <c r="H463" s="230" t="s">
        <v>308</v>
      </c>
      <c r="I463">
        <f>COUNTIF(D463:$D$486,"="&amp;D463)</f>
        <v>1</v>
      </c>
    </row>
    <row r="464" spans="2:9" x14ac:dyDescent="0.35">
      <c r="B464" s="250" t="s">
        <v>1072</v>
      </c>
      <c r="C464" s="200" t="s">
        <v>380</v>
      </c>
      <c r="D464" s="508" t="s">
        <v>1210</v>
      </c>
      <c r="E464" s="509"/>
      <c r="F464" s="510"/>
      <c r="G464" s="197">
        <v>43809</v>
      </c>
      <c r="H464" s="230" t="s">
        <v>308</v>
      </c>
      <c r="I464">
        <f>COUNTIF(D464:$D$486,"="&amp;D464)</f>
        <v>1</v>
      </c>
    </row>
    <row r="465" spans="2:9" x14ac:dyDescent="0.35">
      <c r="B465" s="250" t="s">
        <v>1073</v>
      </c>
      <c r="C465" s="200" t="s">
        <v>380</v>
      </c>
      <c r="D465" s="508" t="s">
        <v>1211</v>
      </c>
      <c r="E465" s="509"/>
      <c r="F465" s="510"/>
      <c r="G465" s="197">
        <v>43809</v>
      </c>
      <c r="H465" s="230" t="s">
        <v>308</v>
      </c>
      <c r="I465">
        <f>COUNTIF(D465:$D$486,"="&amp;D465)</f>
        <v>1</v>
      </c>
    </row>
    <row r="466" spans="2:9" x14ac:dyDescent="0.35">
      <c r="B466" s="250" t="s">
        <v>1074</v>
      </c>
      <c r="C466" s="200" t="s">
        <v>380</v>
      </c>
      <c r="D466" s="508" t="s">
        <v>1212</v>
      </c>
      <c r="E466" s="509"/>
      <c r="F466" s="510"/>
      <c r="G466" s="197">
        <v>43809</v>
      </c>
      <c r="H466" s="230" t="s">
        <v>308</v>
      </c>
      <c r="I466">
        <f>COUNTIF(D466:$D$486,"="&amp;D466)</f>
        <v>1</v>
      </c>
    </row>
    <row r="467" spans="2:9" x14ac:dyDescent="0.35">
      <c r="B467" s="250" t="s">
        <v>1075</v>
      </c>
      <c r="C467" s="200" t="s">
        <v>380</v>
      </c>
      <c r="D467" s="508" t="s">
        <v>1213</v>
      </c>
      <c r="E467" s="509"/>
      <c r="F467" s="510"/>
      <c r="G467" s="197">
        <v>43809</v>
      </c>
      <c r="H467" s="230" t="s">
        <v>308</v>
      </c>
      <c r="I467">
        <f>COUNTIF(D467:$D$486,"="&amp;D467)</f>
        <v>1</v>
      </c>
    </row>
    <row r="468" spans="2:9" x14ac:dyDescent="0.35">
      <c r="B468" s="250" t="s">
        <v>1076</v>
      </c>
      <c r="C468" s="200" t="s">
        <v>380</v>
      </c>
      <c r="D468" s="508" t="s">
        <v>1214</v>
      </c>
      <c r="E468" s="509"/>
      <c r="F468" s="510"/>
      <c r="G468" s="197">
        <v>43809</v>
      </c>
      <c r="H468" s="230" t="s">
        <v>308</v>
      </c>
      <c r="I468">
        <f>COUNTIF(D468:$D$486,"="&amp;D468)</f>
        <v>1</v>
      </c>
    </row>
    <row r="469" spans="2:9" ht="15" customHeight="1" x14ac:dyDescent="0.35">
      <c r="B469" s="250" t="s">
        <v>1077</v>
      </c>
      <c r="C469" s="200" t="s">
        <v>380</v>
      </c>
      <c r="D469" s="508" t="s">
        <v>1215</v>
      </c>
      <c r="E469" s="509"/>
      <c r="F469" s="510"/>
      <c r="G469" s="197">
        <v>43809</v>
      </c>
      <c r="H469" s="230" t="s">
        <v>308</v>
      </c>
      <c r="I469">
        <f>COUNTIF(D469:$D$486,"="&amp;D469)</f>
        <v>1</v>
      </c>
    </row>
    <row r="470" spans="2:9" ht="15" customHeight="1" x14ac:dyDescent="0.35">
      <c r="B470" s="250" t="s">
        <v>1078</v>
      </c>
      <c r="C470" s="200" t="s">
        <v>380</v>
      </c>
      <c r="D470" s="508" t="s">
        <v>1216</v>
      </c>
      <c r="E470" s="509"/>
      <c r="F470" s="510"/>
      <c r="G470" s="197">
        <v>43809</v>
      </c>
      <c r="H470" s="230" t="s">
        <v>308</v>
      </c>
      <c r="I470">
        <f>COUNTIF(D470:$D$486,"="&amp;D470)</f>
        <v>1</v>
      </c>
    </row>
    <row r="471" spans="2:9" x14ac:dyDescent="0.35">
      <c r="B471" s="250" t="s">
        <v>1079</v>
      </c>
      <c r="C471" s="200" t="s">
        <v>380</v>
      </c>
      <c r="D471" s="508" t="s">
        <v>1217</v>
      </c>
      <c r="E471" s="509"/>
      <c r="F471" s="510"/>
      <c r="G471" s="197">
        <v>43809</v>
      </c>
      <c r="H471" s="230" t="s">
        <v>308</v>
      </c>
      <c r="I471">
        <f>COUNTIF(D471:$D$486,"="&amp;D471)</f>
        <v>1</v>
      </c>
    </row>
    <row r="472" spans="2:9" x14ac:dyDescent="0.35">
      <c r="B472" s="250" t="s">
        <v>1080</v>
      </c>
      <c r="C472" s="200" t="s">
        <v>380</v>
      </c>
      <c r="D472" s="508" t="s">
        <v>1218</v>
      </c>
      <c r="E472" s="509"/>
      <c r="F472" s="510"/>
      <c r="G472" s="197">
        <v>43809</v>
      </c>
      <c r="H472" s="230" t="s">
        <v>308</v>
      </c>
      <c r="I472">
        <f>COUNTIF(D472:$D$486,"="&amp;D472)</f>
        <v>1</v>
      </c>
    </row>
    <row r="473" spans="2:9" x14ac:dyDescent="0.35">
      <c r="B473" s="250" t="s">
        <v>1081</v>
      </c>
      <c r="C473" s="200" t="s">
        <v>380</v>
      </c>
      <c r="D473" s="508" t="s">
        <v>1219</v>
      </c>
      <c r="E473" s="509"/>
      <c r="F473" s="510"/>
      <c r="G473" s="197">
        <v>43809</v>
      </c>
      <c r="H473" s="230" t="s">
        <v>308</v>
      </c>
      <c r="I473">
        <f>COUNTIF(D473:$D$486,"="&amp;D473)</f>
        <v>1</v>
      </c>
    </row>
    <row r="474" spans="2:9" x14ac:dyDescent="0.35">
      <c r="B474" s="250" t="s">
        <v>1082</v>
      </c>
      <c r="C474" s="200" t="s">
        <v>380</v>
      </c>
      <c r="D474" s="508" t="s">
        <v>1220</v>
      </c>
      <c r="E474" s="509"/>
      <c r="F474" s="510"/>
      <c r="G474" s="197">
        <v>43809</v>
      </c>
      <c r="H474" s="230" t="s">
        <v>308</v>
      </c>
      <c r="I474">
        <f>COUNTIF(D474:$D$486,"="&amp;D474)</f>
        <v>1</v>
      </c>
    </row>
    <row r="475" spans="2:9" x14ac:dyDescent="0.35">
      <c r="B475" s="250" t="s">
        <v>1083</v>
      </c>
      <c r="C475" s="200" t="s">
        <v>380</v>
      </c>
      <c r="D475" s="508" t="s">
        <v>1221</v>
      </c>
      <c r="E475" s="509"/>
      <c r="F475" s="510"/>
      <c r="G475" s="197">
        <v>43809</v>
      </c>
      <c r="H475" s="230" t="s">
        <v>308</v>
      </c>
      <c r="I475">
        <f>COUNTIF(D475:$D$486,"="&amp;D475)</f>
        <v>1</v>
      </c>
    </row>
    <row r="476" spans="2:9" x14ac:dyDescent="0.35">
      <c r="B476" s="250" t="s">
        <v>1084</v>
      </c>
      <c r="C476" s="200" t="s">
        <v>380</v>
      </c>
      <c r="D476" s="508" t="s">
        <v>1222</v>
      </c>
      <c r="E476" s="509"/>
      <c r="F476" s="510"/>
      <c r="G476" s="197">
        <v>43809</v>
      </c>
      <c r="H476" s="230" t="s">
        <v>308</v>
      </c>
      <c r="I476">
        <f>COUNTIF(D476:$D$486,"="&amp;D476)</f>
        <v>1</v>
      </c>
    </row>
    <row r="477" spans="2:9" x14ac:dyDescent="0.35">
      <c r="B477" s="250" t="s">
        <v>1085</v>
      </c>
      <c r="C477" s="200" t="s">
        <v>380</v>
      </c>
      <c r="D477" s="508" t="s">
        <v>1223</v>
      </c>
      <c r="E477" s="509"/>
      <c r="F477" s="510"/>
      <c r="G477" s="197">
        <v>43809</v>
      </c>
      <c r="H477" s="230" t="s">
        <v>308</v>
      </c>
      <c r="I477">
        <f>COUNTIF(D477:$D$486,"="&amp;D477)</f>
        <v>1</v>
      </c>
    </row>
    <row r="478" spans="2:9" x14ac:dyDescent="0.35">
      <c r="B478" s="250" t="s">
        <v>1086</v>
      </c>
      <c r="C478" s="200" t="s">
        <v>380</v>
      </c>
      <c r="D478" s="508" t="s">
        <v>1224</v>
      </c>
      <c r="E478" s="509"/>
      <c r="F478" s="510"/>
      <c r="G478" s="197">
        <v>43809</v>
      </c>
      <c r="H478" s="230" t="s">
        <v>308</v>
      </c>
      <c r="I478">
        <f>COUNTIF(D478:$D$486,"="&amp;D478)</f>
        <v>1</v>
      </c>
    </row>
    <row r="479" spans="2:9" x14ac:dyDescent="0.35">
      <c r="B479" s="250" t="s">
        <v>1087</v>
      </c>
      <c r="C479" s="200" t="s">
        <v>380</v>
      </c>
      <c r="D479" s="508" t="s">
        <v>1225</v>
      </c>
      <c r="E479" s="509"/>
      <c r="F479" s="510"/>
      <c r="G479" s="197">
        <v>43809</v>
      </c>
      <c r="H479" s="230" t="s">
        <v>308</v>
      </c>
      <c r="I479">
        <f>COUNTIF(D479:$D$486,"="&amp;D479)</f>
        <v>1</v>
      </c>
    </row>
    <row r="480" spans="2:9" x14ac:dyDescent="0.35">
      <c r="B480" s="250" t="s">
        <v>1088</v>
      </c>
      <c r="C480" s="200" t="s">
        <v>380</v>
      </c>
      <c r="D480" s="508" t="s">
        <v>1226</v>
      </c>
      <c r="E480" s="509"/>
      <c r="F480" s="510"/>
      <c r="G480" s="197">
        <v>43809</v>
      </c>
      <c r="H480" s="230" t="s">
        <v>308</v>
      </c>
      <c r="I480">
        <f>COUNTIF(D480:$D$486,"="&amp;D480)</f>
        <v>1</v>
      </c>
    </row>
    <row r="481" spans="2:9" x14ac:dyDescent="0.35">
      <c r="B481" s="250" t="s">
        <v>1089</v>
      </c>
      <c r="C481" s="200" t="s">
        <v>380</v>
      </c>
      <c r="D481" s="508" t="s">
        <v>1227</v>
      </c>
      <c r="E481" s="509"/>
      <c r="F481" s="510"/>
      <c r="G481" s="197">
        <v>43809</v>
      </c>
      <c r="H481" s="230" t="s">
        <v>308</v>
      </c>
      <c r="I481">
        <f>COUNTIF(D481:$D$486,"="&amp;D481)</f>
        <v>1</v>
      </c>
    </row>
    <row r="482" spans="2:9" ht="15" customHeight="1" x14ac:dyDescent="0.35">
      <c r="B482" s="250" t="s">
        <v>1090</v>
      </c>
      <c r="C482" s="200" t="s">
        <v>380</v>
      </c>
      <c r="D482" s="508" t="s">
        <v>1228</v>
      </c>
      <c r="E482" s="509"/>
      <c r="F482" s="510"/>
      <c r="G482" s="197">
        <v>43809</v>
      </c>
      <c r="H482" s="230" t="s">
        <v>308</v>
      </c>
      <c r="I482">
        <f>COUNTIF(D482:$D$486,"="&amp;D482)</f>
        <v>1</v>
      </c>
    </row>
    <row r="483" spans="2:9" x14ac:dyDescent="0.35">
      <c r="B483" s="250" t="s">
        <v>1091</v>
      </c>
      <c r="C483" s="200" t="s">
        <v>380</v>
      </c>
      <c r="D483" s="508" t="s">
        <v>1229</v>
      </c>
      <c r="E483" s="509"/>
      <c r="F483" s="510"/>
      <c r="G483" s="197">
        <v>43809</v>
      </c>
      <c r="H483" s="230" t="s">
        <v>308</v>
      </c>
      <c r="I483">
        <f>COUNTIF(D483:$D$486,"="&amp;D483)</f>
        <v>1</v>
      </c>
    </row>
    <row r="484" spans="2:9" x14ac:dyDescent="0.35">
      <c r="B484" s="250" t="s">
        <v>1092</v>
      </c>
      <c r="C484" s="200" t="s">
        <v>380</v>
      </c>
      <c r="D484" s="508" t="s">
        <v>1230</v>
      </c>
      <c r="E484" s="509"/>
      <c r="F484" s="510"/>
      <c r="G484" s="197">
        <v>43809</v>
      </c>
      <c r="H484" s="230" t="s">
        <v>308</v>
      </c>
      <c r="I484">
        <f>COUNTIF(D484:$D$486,"="&amp;D484)</f>
        <v>1</v>
      </c>
    </row>
    <row r="485" spans="2:9" x14ac:dyDescent="0.35">
      <c r="B485" s="250" t="s">
        <v>1093</v>
      </c>
      <c r="C485" s="200" t="s">
        <v>380</v>
      </c>
      <c r="D485" s="508" t="s">
        <v>1231</v>
      </c>
      <c r="E485" s="509"/>
      <c r="F485" s="510"/>
      <c r="G485" s="197">
        <v>43816</v>
      </c>
      <c r="H485" s="230" t="s">
        <v>308</v>
      </c>
      <c r="I485">
        <f>COUNTIF(D485:$D$486,"="&amp;D485)</f>
        <v>1</v>
      </c>
    </row>
    <row r="486" spans="2:9" x14ac:dyDescent="0.35">
      <c r="B486" s="250" t="s">
        <v>1094</v>
      </c>
      <c r="C486" s="200" t="s">
        <v>380</v>
      </c>
      <c r="D486" s="508" t="s">
        <v>1232</v>
      </c>
      <c r="E486" s="509"/>
      <c r="F486" s="510"/>
      <c r="G486" s="197">
        <v>43816</v>
      </c>
      <c r="H486" s="230" t="s">
        <v>308</v>
      </c>
      <c r="I486">
        <f>COUNTIF(D486:$D$486,"="&amp;D486)</f>
        <v>1</v>
      </c>
    </row>
  </sheetData>
  <autoFilter ref="B11:I486" xr:uid="{BE009BBF-5CBA-4598-AC50-A0DB2B09C7A2}">
    <filterColumn colId="2" showButton="0"/>
    <filterColumn colId="3" showButton="0"/>
  </autoFilter>
  <mergeCells count="481">
    <mergeCell ref="D12:F12"/>
    <mergeCell ref="D13:F13"/>
    <mergeCell ref="D14:F14"/>
    <mergeCell ref="D15:F15"/>
    <mergeCell ref="D16:F16"/>
    <mergeCell ref="D17:F17"/>
    <mergeCell ref="D24:F24"/>
    <mergeCell ref="D25:F25"/>
    <mergeCell ref="D26:F26"/>
    <mergeCell ref="D27:F27"/>
    <mergeCell ref="D28:F28"/>
    <mergeCell ref="D29:F29"/>
    <mergeCell ref="D18:F18"/>
    <mergeCell ref="D19:F19"/>
    <mergeCell ref="D20:F20"/>
    <mergeCell ref="D21:F21"/>
    <mergeCell ref="D22:F22"/>
    <mergeCell ref="D23:F23"/>
    <mergeCell ref="D36:F36"/>
    <mergeCell ref="D37:F37"/>
    <mergeCell ref="D38:F38"/>
    <mergeCell ref="D39:F39"/>
    <mergeCell ref="D40:F40"/>
    <mergeCell ref="D41:F41"/>
    <mergeCell ref="D30:F30"/>
    <mergeCell ref="D31:F31"/>
    <mergeCell ref="D32:F32"/>
    <mergeCell ref="D33:F33"/>
    <mergeCell ref="D34:F34"/>
    <mergeCell ref="D35:F35"/>
    <mergeCell ref="D48:F48"/>
    <mergeCell ref="D49:F49"/>
    <mergeCell ref="D50:F50"/>
    <mergeCell ref="D51:F51"/>
    <mergeCell ref="D52:F52"/>
    <mergeCell ref="D53:F53"/>
    <mergeCell ref="D42:F42"/>
    <mergeCell ref="D43:F43"/>
    <mergeCell ref="D44:F44"/>
    <mergeCell ref="D45:F45"/>
    <mergeCell ref="D46:F46"/>
    <mergeCell ref="D47:F47"/>
    <mergeCell ref="D60:F60"/>
    <mergeCell ref="D61:F61"/>
    <mergeCell ref="D62:F62"/>
    <mergeCell ref="D63:F63"/>
    <mergeCell ref="D64:F64"/>
    <mergeCell ref="D65:F65"/>
    <mergeCell ref="D54:F54"/>
    <mergeCell ref="D55:F55"/>
    <mergeCell ref="D56:F56"/>
    <mergeCell ref="D57:F57"/>
    <mergeCell ref="D58:F58"/>
    <mergeCell ref="D59:F59"/>
    <mergeCell ref="D72:F72"/>
    <mergeCell ref="D73:F73"/>
    <mergeCell ref="D74:F74"/>
    <mergeCell ref="D75:F75"/>
    <mergeCell ref="D76:F76"/>
    <mergeCell ref="D77:F77"/>
    <mergeCell ref="D66:F66"/>
    <mergeCell ref="D67:F67"/>
    <mergeCell ref="D68:F68"/>
    <mergeCell ref="D69:F69"/>
    <mergeCell ref="D70:F70"/>
    <mergeCell ref="D71:F71"/>
    <mergeCell ref="D84:F84"/>
    <mergeCell ref="D85:F85"/>
    <mergeCell ref="D86:F86"/>
    <mergeCell ref="D87:F87"/>
    <mergeCell ref="D88:F88"/>
    <mergeCell ref="D89:F89"/>
    <mergeCell ref="D78:F78"/>
    <mergeCell ref="D79:F79"/>
    <mergeCell ref="D80:F80"/>
    <mergeCell ref="D81:F81"/>
    <mergeCell ref="D82:F82"/>
    <mergeCell ref="D83:F83"/>
    <mergeCell ref="D96:F96"/>
    <mergeCell ref="D97:F97"/>
    <mergeCell ref="D98:F98"/>
    <mergeCell ref="D99:F99"/>
    <mergeCell ref="D100:F100"/>
    <mergeCell ref="D101:F101"/>
    <mergeCell ref="D90:F90"/>
    <mergeCell ref="D91:F91"/>
    <mergeCell ref="D92:F92"/>
    <mergeCell ref="D93:F93"/>
    <mergeCell ref="D94:F94"/>
    <mergeCell ref="D95:F95"/>
    <mergeCell ref="D108:F108"/>
    <mergeCell ref="D109:F109"/>
    <mergeCell ref="D110:F110"/>
    <mergeCell ref="D111:F111"/>
    <mergeCell ref="D112:F112"/>
    <mergeCell ref="D113:F113"/>
    <mergeCell ref="D102:F102"/>
    <mergeCell ref="D103:F103"/>
    <mergeCell ref="D104:F104"/>
    <mergeCell ref="D105:F105"/>
    <mergeCell ref="D106:F106"/>
    <mergeCell ref="D107:F107"/>
    <mergeCell ref="D120:F120"/>
    <mergeCell ref="D121:F121"/>
    <mergeCell ref="D122:F122"/>
    <mergeCell ref="D123:F123"/>
    <mergeCell ref="D124:F124"/>
    <mergeCell ref="D114:F114"/>
    <mergeCell ref="D115:F115"/>
    <mergeCell ref="D116:F116"/>
    <mergeCell ref="D117:F117"/>
    <mergeCell ref="D118:F118"/>
    <mergeCell ref="D119:F119"/>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91:F191"/>
    <mergeCell ref="D192:F192"/>
    <mergeCell ref="D193:F193"/>
    <mergeCell ref="D194:F194"/>
    <mergeCell ref="D195:F195"/>
    <mergeCell ref="D196:F196"/>
    <mergeCell ref="D185:F185"/>
    <mergeCell ref="D186:F186"/>
    <mergeCell ref="D187:F187"/>
    <mergeCell ref="D188:F188"/>
    <mergeCell ref="D189:F189"/>
    <mergeCell ref="D190:F190"/>
    <mergeCell ref="D203:F203"/>
    <mergeCell ref="D204:F204"/>
    <mergeCell ref="D205:F205"/>
    <mergeCell ref="D206:F206"/>
    <mergeCell ref="D207:F207"/>
    <mergeCell ref="D208:F208"/>
    <mergeCell ref="D197:F197"/>
    <mergeCell ref="D198:F198"/>
    <mergeCell ref="D199:F199"/>
    <mergeCell ref="D200:F200"/>
    <mergeCell ref="D201:F201"/>
    <mergeCell ref="D202:F202"/>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75:F275"/>
    <mergeCell ref="D276:F276"/>
    <mergeCell ref="D277:F277"/>
    <mergeCell ref="D278:F278"/>
    <mergeCell ref="D279:F279"/>
    <mergeCell ref="D280:F280"/>
    <mergeCell ref="D269:F269"/>
    <mergeCell ref="D270:F270"/>
    <mergeCell ref="D271:F271"/>
    <mergeCell ref="D272:F272"/>
    <mergeCell ref="D273:F273"/>
    <mergeCell ref="D274:F274"/>
    <mergeCell ref="D287:F287"/>
    <mergeCell ref="D288:F288"/>
    <mergeCell ref="D289:F289"/>
    <mergeCell ref="D290:F290"/>
    <mergeCell ref="D291:F291"/>
    <mergeCell ref="D292:F292"/>
    <mergeCell ref="D281:F281"/>
    <mergeCell ref="D282:F282"/>
    <mergeCell ref="D283:F283"/>
    <mergeCell ref="D284:F284"/>
    <mergeCell ref="D285:F285"/>
    <mergeCell ref="D286:F286"/>
    <mergeCell ref="D299:F299"/>
    <mergeCell ref="D300:F300"/>
    <mergeCell ref="D301:F301"/>
    <mergeCell ref="D302:F302"/>
    <mergeCell ref="D303:F303"/>
    <mergeCell ref="D304:F304"/>
    <mergeCell ref="D293:F293"/>
    <mergeCell ref="D294:F294"/>
    <mergeCell ref="D295:F295"/>
    <mergeCell ref="D296:F296"/>
    <mergeCell ref="D297:F297"/>
    <mergeCell ref="D298:F298"/>
    <mergeCell ref="D311:F311"/>
    <mergeCell ref="D312:F312"/>
    <mergeCell ref="D313:F313"/>
    <mergeCell ref="D314:F314"/>
    <mergeCell ref="D315:F315"/>
    <mergeCell ref="D316:F316"/>
    <mergeCell ref="D305:F305"/>
    <mergeCell ref="D306:F306"/>
    <mergeCell ref="D307:F307"/>
    <mergeCell ref="D308:F308"/>
    <mergeCell ref="D309:F309"/>
    <mergeCell ref="D310:F310"/>
    <mergeCell ref="D323:F323"/>
    <mergeCell ref="D324:F324"/>
    <mergeCell ref="D325:F325"/>
    <mergeCell ref="D326:F326"/>
    <mergeCell ref="D327:F327"/>
    <mergeCell ref="D328:F328"/>
    <mergeCell ref="D317:F317"/>
    <mergeCell ref="D318:F318"/>
    <mergeCell ref="D319:F319"/>
    <mergeCell ref="D320:F320"/>
    <mergeCell ref="D321:F321"/>
    <mergeCell ref="D322:F322"/>
    <mergeCell ref="D335:F335"/>
    <mergeCell ref="D336:F336"/>
    <mergeCell ref="D337:F337"/>
    <mergeCell ref="D338:F338"/>
    <mergeCell ref="D339:F339"/>
    <mergeCell ref="D340:F340"/>
    <mergeCell ref="D329:F329"/>
    <mergeCell ref="D330:F330"/>
    <mergeCell ref="D331:F331"/>
    <mergeCell ref="D332:F332"/>
    <mergeCell ref="D333:F333"/>
    <mergeCell ref="D334:F334"/>
    <mergeCell ref="D347:F347"/>
    <mergeCell ref="D348:F348"/>
    <mergeCell ref="D349:F349"/>
    <mergeCell ref="D350:F350"/>
    <mergeCell ref="D351:F351"/>
    <mergeCell ref="D352:F352"/>
    <mergeCell ref="D341:F341"/>
    <mergeCell ref="D342:F342"/>
    <mergeCell ref="D343:F343"/>
    <mergeCell ref="D344:F344"/>
    <mergeCell ref="D346:F346"/>
    <mergeCell ref="D359:F359"/>
    <mergeCell ref="D360:F360"/>
    <mergeCell ref="D361:F361"/>
    <mergeCell ref="D362:F362"/>
    <mergeCell ref="D363:F363"/>
    <mergeCell ref="D364:F364"/>
    <mergeCell ref="D353:F353"/>
    <mergeCell ref="D354:F354"/>
    <mergeCell ref="D355:F355"/>
    <mergeCell ref="D356:F356"/>
    <mergeCell ref="D357:F357"/>
    <mergeCell ref="D358:F358"/>
    <mergeCell ref="D371:F371"/>
    <mergeCell ref="D372:F372"/>
    <mergeCell ref="D373:F373"/>
    <mergeCell ref="D374:F374"/>
    <mergeCell ref="D375:F375"/>
    <mergeCell ref="D376:F376"/>
    <mergeCell ref="D365:F365"/>
    <mergeCell ref="D366:F366"/>
    <mergeCell ref="D367:F367"/>
    <mergeCell ref="D368:F368"/>
    <mergeCell ref="D369:F369"/>
    <mergeCell ref="D370:F370"/>
    <mergeCell ref="D383:F383"/>
    <mergeCell ref="D384:F384"/>
    <mergeCell ref="D385:F385"/>
    <mergeCell ref="D386:F386"/>
    <mergeCell ref="D387:F387"/>
    <mergeCell ref="D388:F388"/>
    <mergeCell ref="D377:F377"/>
    <mergeCell ref="D378:F378"/>
    <mergeCell ref="D379:F379"/>
    <mergeCell ref="D380:F380"/>
    <mergeCell ref="D381:F381"/>
    <mergeCell ref="D382:F382"/>
    <mergeCell ref="D395:F395"/>
    <mergeCell ref="D396:F396"/>
    <mergeCell ref="D397:F397"/>
    <mergeCell ref="D398:F398"/>
    <mergeCell ref="D399:F399"/>
    <mergeCell ref="D400:F400"/>
    <mergeCell ref="D389:F389"/>
    <mergeCell ref="D390:F390"/>
    <mergeCell ref="D391:F391"/>
    <mergeCell ref="D392:F392"/>
    <mergeCell ref="D393:F393"/>
    <mergeCell ref="D394:F394"/>
    <mergeCell ref="D407:F407"/>
    <mergeCell ref="D408:F408"/>
    <mergeCell ref="D409:F409"/>
    <mergeCell ref="D410:F410"/>
    <mergeCell ref="D411:F411"/>
    <mergeCell ref="D412:F412"/>
    <mergeCell ref="D401:F401"/>
    <mergeCell ref="D402:F402"/>
    <mergeCell ref="D403:F403"/>
    <mergeCell ref="D404:F404"/>
    <mergeCell ref="D405:F405"/>
    <mergeCell ref="D406:F406"/>
    <mergeCell ref="D419:F419"/>
    <mergeCell ref="D420:F420"/>
    <mergeCell ref="D421:F421"/>
    <mergeCell ref="D422:F422"/>
    <mergeCell ref="D423:F423"/>
    <mergeCell ref="D424:F424"/>
    <mergeCell ref="D413:F413"/>
    <mergeCell ref="D414:F414"/>
    <mergeCell ref="D415:F415"/>
    <mergeCell ref="D416:F416"/>
    <mergeCell ref="D417:F417"/>
    <mergeCell ref="D418:F418"/>
    <mergeCell ref="D431:F431"/>
    <mergeCell ref="D432:F432"/>
    <mergeCell ref="D433:F433"/>
    <mergeCell ref="D434:F434"/>
    <mergeCell ref="D435:F435"/>
    <mergeCell ref="D436:F436"/>
    <mergeCell ref="D425:F425"/>
    <mergeCell ref="D426:F426"/>
    <mergeCell ref="D427:F427"/>
    <mergeCell ref="D428:F428"/>
    <mergeCell ref="D429:F429"/>
    <mergeCell ref="D430:F430"/>
    <mergeCell ref="D443:F443"/>
    <mergeCell ref="D444:F444"/>
    <mergeCell ref="D445:F445"/>
    <mergeCell ref="D446:F446"/>
    <mergeCell ref="D447:F447"/>
    <mergeCell ref="D448:F448"/>
    <mergeCell ref="D437:F437"/>
    <mergeCell ref="D438:F438"/>
    <mergeCell ref="D439:F439"/>
    <mergeCell ref="D440:F440"/>
    <mergeCell ref="D441:F441"/>
    <mergeCell ref="D442:F442"/>
    <mergeCell ref="D455:F455"/>
    <mergeCell ref="D456:F456"/>
    <mergeCell ref="D457:F457"/>
    <mergeCell ref="D458:F458"/>
    <mergeCell ref="D459:F459"/>
    <mergeCell ref="D460:F460"/>
    <mergeCell ref="D449:F449"/>
    <mergeCell ref="D450:F450"/>
    <mergeCell ref="D451:F451"/>
    <mergeCell ref="D452:F452"/>
    <mergeCell ref="D453:F453"/>
    <mergeCell ref="D454:F454"/>
    <mergeCell ref="D470:F470"/>
    <mergeCell ref="D471:F471"/>
    <mergeCell ref="D472:F472"/>
    <mergeCell ref="D461:F461"/>
    <mergeCell ref="D462:F462"/>
    <mergeCell ref="D463:F463"/>
    <mergeCell ref="D464:F464"/>
    <mergeCell ref="D465:F465"/>
    <mergeCell ref="D466:F466"/>
    <mergeCell ref="D485:F485"/>
    <mergeCell ref="D486:F486"/>
    <mergeCell ref="B2:F3"/>
    <mergeCell ref="D6:F6"/>
    <mergeCell ref="B6:C6"/>
    <mergeCell ref="B8:C8"/>
    <mergeCell ref="D8:F8"/>
    <mergeCell ref="D11:F11"/>
    <mergeCell ref="D345:F345"/>
    <mergeCell ref="D479:F479"/>
    <mergeCell ref="D480:F480"/>
    <mergeCell ref="D481:F481"/>
    <mergeCell ref="D482:F482"/>
    <mergeCell ref="D483:F483"/>
    <mergeCell ref="D484:F484"/>
    <mergeCell ref="D473:F473"/>
    <mergeCell ref="D474:F474"/>
    <mergeCell ref="D475:F475"/>
    <mergeCell ref="D476:F476"/>
    <mergeCell ref="D477:F477"/>
    <mergeCell ref="D478:F478"/>
    <mergeCell ref="D467:F467"/>
    <mergeCell ref="D468:F468"/>
    <mergeCell ref="D469:F469"/>
  </mergeCells>
  <conditionalFormatting sqref="B88">
    <cfRule type="duplicateValues" dxfId="1" priority="1"/>
  </conditionalFormatting>
  <conditionalFormatting sqref="B92">
    <cfRule type="duplicateValues" dxfId="0" priority="2"/>
  </conditionalFormatting>
  <dataValidations count="1">
    <dataValidation type="list" allowBlank="1" showInputMessage="1" showErrorMessage="1" sqref="H12:H346" xr:uid="{331C04EB-9EEE-4FFA-A33E-4EFABDFF2714}">
      <formula1>"CREADA,CANCELADA"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I40"/>
  <sheetViews>
    <sheetView showGridLines="0" zoomScale="80" zoomScaleNormal="80" workbookViewId="0">
      <selection activeCell="D11" sqref="D11:F11"/>
    </sheetView>
  </sheetViews>
  <sheetFormatPr baseColWidth="10" defaultColWidth="11.453125" defaultRowHeight="14.5" x14ac:dyDescent="0.35"/>
  <cols>
    <col min="1" max="1" width="2.54296875" customWidth="1"/>
    <col min="2" max="2" width="25.26953125" customWidth="1"/>
    <col min="3" max="3" width="23" customWidth="1"/>
    <col min="4" max="4" width="19.26953125" customWidth="1"/>
    <col min="5" max="5" width="21.7265625" customWidth="1"/>
    <col min="6" max="6" width="48.7265625" customWidth="1"/>
    <col min="7" max="7" width="19.7265625" customWidth="1"/>
    <col min="8" max="8" width="21.81640625" customWidth="1"/>
    <col min="9" max="9" width="2.54296875" customWidth="1"/>
  </cols>
  <sheetData>
    <row r="1" spans="1:9" ht="9" customHeight="1" x14ac:dyDescent="0.35">
      <c r="A1" s="3"/>
      <c r="B1" s="6"/>
      <c r="C1" s="6"/>
      <c r="D1" s="6"/>
      <c r="E1" s="6"/>
      <c r="F1" s="6"/>
      <c r="G1" s="6"/>
      <c r="H1" s="6"/>
      <c r="I1" s="7"/>
    </row>
    <row r="2" spans="1:9" ht="15" customHeight="1" x14ac:dyDescent="0.35">
      <c r="A2" s="4"/>
      <c r="B2" s="419" t="s">
        <v>120</v>
      </c>
      <c r="C2" s="420"/>
      <c r="D2" s="420"/>
      <c r="E2" s="420"/>
      <c r="F2" s="420"/>
      <c r="G2" s="409" t="s">
        <v>134</v>
      </c>
      <c r="H2" s="411"/>
      <c r="I2" s="8"/>
    </row>
    <row r="3" spans="1:9" ht="27" customHeight="1" x14ac:dyDescent="0.35">
      <c r="A3" s="4"/>
      <c r="B3" s="422"/>
      <c r="C3" s="423"/>
      <c r="D3" s="423"/>
      <c r="E3" s="423"/>
      <c r="F3" s="423"/>
      <c r="G3" s="412"/>
      <c r="H3" s="414"/>
      <c r="I3" s="8"/>
    </row>
    <row r="4" spans="1:9" x14ac:dyDescent="0.35">
      <c r="A4" s="4"/>
      <c r="B4" s="2"/>
      <c r="C4" s="2"/>
      <c r="D4" s="2"/>
      <c r="E4" s="2"/>
      <c r="F4" s="2"/>
      <c r="G4" s="2"/>
      <c r="H4" s="2"/>
      <c r="I4" s="8"/>
    </row>
    <row r="5" spans="1:9" ht="12.75" customHeight="1" x14ac:dyDescent="0.35">
      <c r="A5" s="4"/>
      <c r="B5" s="89" t="s">
        <v>18</v>
      </c>
      <c r="C5" s="90"/>
      <c r="D5" s="89" t="s">
        <v>19</v>
      </c>
      <c r="E5" s="90"/>
      <c r="F5" s="90"/>
      <c r="G5" s="91" t="s">
        <v>20</v>
      </c>
      <c r="H5" s="92"/>
      <c r="I5" s="8"/>
    </row>
    <row r="6" spans="1:9" ht="28.5" customHeight="1" x14ac:dyDescent="0.35">
      <c r="A6" s="4"/>
      <c r="B6" s="517" t="str">
        <f>+'Informe Anual CGM'!B6:E6</f>
        <v>EMPRESAS PUBLICAS DE MEDELLIN -COMERCIALIZADOR</v>
      </c>
      <c r="C6" s="518"/>
      <c r="D6" s="517" t="str">
        <f>+'Informe Anual CGM'!F6</f>
        <v>CGM EPM (COMERCIALIZADOR)</v>
      </c>
      <c r="E6" s="531"/>
      <c r="F6" s="518"/>
      <c r="G6" s="543">
        <v>2020</v>
      </c>
      <c r="H6" s="544"/>
      <c r="I6" s="8"/>
    </row>
    <row r="7" spans="1:9" ht="12.75" customHeight="1" x14ac:dyDescent="0.35">
      <c r="A7" s="4"/>
      <c r="B7" s="89" t="s">
        <v>51</v>
      </c>
      <c r="C7" s="90"/>
      <c r="D7" s="93" t="s">
        <v>52</v>
      </c>
      <c r="E7" s="2"/>
      <c r="F7" s="2"/>
      <c r="G7" s="91" t="s">
        <v>21</v>
      </c>
      <c r="H7" s="92"/>
      <c r="I7" s="8"/>
    </row>
    <row r="8" spans="1:9" ht="28.5" customHeight="1" x14ac:dyDescent="0.35">
      <c r="A8" s="4"/>
      <c r="B8" s="517" t="str">
        <f>+'Informe Anual CGM'!B8:E8</f>
        <v>EPMC</v>
      </c>
      <c r="C8" s="518"/>
      <c r="D8" s="517" t="str">
        <f>+'Informe Anual CGM'!F8</f>
        <v>CRC0226</v>
      </c>
      <c r="E8" s="531"/>
      <c r="F8" s="518"/>
      <c r="G8" s="532">
        <v>43889</v>
      </c>
      <c r="H8" s="533"/>
      <c r="I8" s="8"/>
    </row>
    <row r="9" spans="1:9" ht="15" thickBot="1" x14ac:dyDescent="0.4">
      <c r="A9" s="4"/>
      <c r="B9" s="2"/>
      <c r="C9" s="2"/>
      <c r="D9" s="2"/>
      <c r="E9" s="2"/>
      <c r="F9" s="2"/>
      <c r="G9" s="2"/>
      <c r="H9" s="2"/>
      <c r="I9" s="8"/>
    </row>
    <row r="10" spans="1:9" ht="30.75" customHeight="1" thickBot="1" x14ac:dyDescent="0.4">
      <c r="A10" s="4"/>
      <c r="B10" s="381" t="s">
        <v>130</v>
      </c>
      <c r="C10" s="382"/>
      <c r="D10" s="382"/>
      <c r="E10" s="382"/>
      <c r="F10" s="382"/>
      <c r="G10" s="382"/>
      <c r="H10" s="383"/>
      <c r="I10" s="8"/>
    </row>
    <row r="11" spans="1:9" ht="36.75" customHeight="1" x14ac:dyDescent="0.35">
      <c r="A11" s="4"/>
      <c r="B11" s="39" t="s">
        <v>122</v>
      </c>
      <c r="C11" s="38" t="s">
        <v>123</v>
      </c>
      <c r="D11" s="540" t="s">
        <v>124</v>
      </c>
      <c r="E11" s="541"/>
      <c r="F11" s="542"/>
      <c r="G11" s="38" t="s">
        <v>127</v>
      </c>
      <c r="H11" s="41" t="s">
        <v>132</v>
      </c>
      <c r="I11" s="8"/>
    </row>
    <row r="12" spans="1:9" ht="36.75" customHeight="1" x14ac:dyDescent="0.35">
      <c r="A12" s="4"/>
      <c r="B12" s="110"/>
      <c r="C12" s="104"/>
      <c r="D12" s="537"/>
      <c r="E12" s="538"/>
      <c r="F12" s="539"/>
      <c r="G12" s="111" t="s">
        <v>126</v>
      </c>
      <c r="H12" s="114"/>
      <c r="I12" s="8"/>
    </row>
    <row r="13" spans="1:9" ht="36.75" customHeight="1" x14ac:dyDescent="0.35">
      <c r="A13" s="4"/>
      <c r="B13" s="110"/>
      <c r="C13" s="104"/>
      <c r="D13" s="112"/>
      <c r="E13" s="113"/>
      <c r="F13" s="106"/>
      <c r="G13" s="111" t="s">
        <v>126</v>
      </c>
      <c r="H13" s="114"/>
      <c r="I13" s="8"/>
    </row>
    <row r="14" spans="1:9" ht="36.75" customHeight="1" x14ac:dyDescent="0.35">
      <c r="A14" s="4"/>
      <c r="B14" s="110"/>
      <c r="C14" s="104"/>
      <c r="D14" s="112"/>
      <c r="E14" s="113"/>
      <c r="F14" s="106"/>
      <c r="G14" s="111" t="s">
        <v>126</v>
      </c>
      <c r="H14" s="114"/>
      <c r="I14" s="8"/>
    </row>
    <row r="15" spans="1:9" ht="36.75" customHeight="1" x14ac:dyDescent="0.35">
      <c r="A15" s="4"/>
      <c r="B15" s="110"/>
      <c r="C15" s="104"/>
      <c r="D15" s="112"/>
      <c r="E15" s="113"/>
      <c r="F15" s="106"/>
      <c r="G15" s="111" t="s">
        <v>126</v>
      </c>
      <c r="H15" s="114"/>
      <c r="I15" s="8"/>
    </row>
    <row r="16" spans="1:9" ht="36.75" customHeight="1" x14ac:dyDescent="0.35">
      <c r="A16" s="4"/>
      <c r="B16" s="110"/>
      <c r="C16" s="104"/>
      <c r="D16" s="112"/>
      <c r="E16" s="113"/>
      <c r="F16" s="106"/>
      <c r="G16" s="111" t="s">
        <v>126</v>
      </c>
      <c r="H16" s="114"/>
      <c r="I16" s="8"/>
    </row>
    <row r="17" spans="1:9" ht="36.75" customHeight="1" x14ac:dyDescent="0.35">
      <c r="A17" s="4"/>
      <c r="B17" s="110"/>
      <c r="C17" s="104"/>
      <c r="D17" s="112"/>
      <c r="E17" s="113"/>
      <c r="F17" s="106"/>
      <c r="G17" s="111" t="s">
        <v>126</v>
      </c>
      <c r="H17" s="114"/>
      <c r="I17" s="8"/>
    </row>
    <row r="18" spans="1:9" ht="36.75" customHeight="1" x14ac:dyDescent="0.35">
      <c r="A18" s="4"/>
      <c r="B18" s="110"/>
      <c r="C18" s="104"/>
      <c r="D18" s="112"/>
      <c r="E18" s="113"/>
      <c r="F18" s="106"/>
      <c r="G18" s="111" t="s">
        <v>126</v>
      </c>
      <c r="H18" s="114"/>
      <c r="I18" s="8"/>
    </row>
    <row r="19" spans="1:9" ht="36.75" customHeight="1" x14ac:dyDescent="0.35">
      <c r="A19" s="4"/>
      <c r="B19" s="110"/>
      <c r="C19" s="104"/>
      <c r="D19" s="537"/>
      <c r="E19" s="538"/>
      <c r="F19" s="539"/>
      <c r="G19" s="111" t="s">
        <v>126</v>
      </c>
      <c r="H19" s="114"/>
      <c r="I19" s="8"/>
    </row>
    <row r="20" spans="1:9" ht="36.75" customHeight="1" x14ac:dyDescent="0.35">
      <c r="A20" s="4"/>
      <c r="B20" s="110"/>
      <c r="C20" s="104"/>
      <c r="D20" s="537"/>
      <c r="E20" s="538"/>
      <c r="F20" s="539"/>
      <c r="G20" s="111" t="s">
        <v>126</v>
      </c>
      <c r="H20" s="114"/>
      <c r="I20" s="8"/>
    </row>
    <row r="21" spans="1:9" ht="36.75" customHeight="1" x14ac:dyDescent="0.35">
      <c r="A21" s="4"/>
      <c r="B21" s="110"/>
      <c r="C21" s="104"/>
      <c r="D21" s="537"/>
      <c r="E21" s="538"/>
      <c r="F21" s="539"/>
      <c r="G21" s="111" t="s">
        <v>126</v>
      </c>
      <c r="H21" s="114"/>
      <c r="I21" s="8"/>
    </row>
    <row r="22" spans="1:9" ht="36.75" customHeight="1" x14ac:dyDescent="0.35">
      <c r="A22" s="4"/>
      <c r="B22" s="110"/>
      <c r="C22" s="104"/>
      <c r="D22" s="537"/>
      <c r="E22" s="538"/>
      <c r="F22" s="539"/>
      <c r="G22" s="111" t="s">
        <v>126</v>
      </c>
      <c r="H22" s="114"/>
      <c r="I22" s="8"/>
    </row>
    <row r="23" spans="1:9" ht="36.75" customHeight="1" x14ac:dyDescent="0.35">
      <c r="A23" s="4"/>
      <c r="B23" s="110"/>
      <c r="C23" s="104"/>
      <c r="D23" s="537"/>
      <c r="E23" s="538"/>
      <c r="F23" s="539"/>
      <c r="G23" s="111" t="s">
        <v>126</v>
      </c>
      <c r="H23" s="114"/>
      <c r="I23" s="8"/>
    </row>
    <row r="24" spans="1:9" ht="36.75" customHeight="1" x14ac:dyDescent="0.35">
      <c r="A24" s="4"/>
      <c r="B24" s="110"/>
      <c r="C24" s="104"/>
      <c r="D24" s="112"/>
      <c r="E24" s="113"/>
      <c r="F24" s="106"/>
      <c r="G24" s="111" t="s">
        <v>126</v>
      </c>
      <c r="H24" s="114"/>
      <c r="I24" s="8"/>
    </row>
    <row r="25" spans="1:9" ht="36.75" customHeight="1" x14ac:dyDescent="0.35">
      <c r="A25" s="4"/>
      <c r="B25" s="110"/>
      <c r="C25" s="104"/>
      <c r="D25" s="112"/>
      <c r="E25" s="113"/>
      <c r="F25" s="106"/>
      <c r="G25" s="111" t="s">
        <v>126</v>
      </c>
      <c r="H25" s="114"/>
      <c r="I25" s="8"/>
    </row>
    <row r="26" spans="1:9" ht="36.75" customHeight="1" x14ac:dyDescent="0.35">
      <c r="A26" s="4"/>
      <c r="B26" s="110"/>
      <c r="C26" s="104"/>
      <c r="D26" s="112"/>
      <c r="E26" s="113"/>
      <c r="F26" s="106"/>
      <c r="G26" s="111" t="s">
        <v>126</v>
      </c>
      <c r="H26" s="114"/>
      <c r="I26" s="8"/>
    </row>
    <row r="27" spans="1:9" ht="36.75" customHeight="1" x14ac:dyDescent="0.35">
      <c r="A27" s="4"/>
      <c r="B27" s="110"/>
      <c r="C27" s="104"/>
      <c r="D27" s="112"/>
      <c r="E27" s="113"/>
      <c r="F27" s="106"/>
      <c r="G27" s="111" t="s">
        <v>126</v>
      </c>
      <c r="H27" s="114"/>
      <c r="I27" s="8"/>
    </row>
    <row r="28" spans="1:9" ht="36.75" customHeight="1" x14ac:dyDescent="0.35">
      <c r="A28" s="4"/>
      <c r="B28" s="110"/>
      <c r="C28" s="104"/>
      <c r="D28" s="112"/>
      <c r="E28" s="113"/>
      <c r="F28" s="106"/>
      <c r="G28" s="111" t="s">
        <v>126</v>
      </c>
      <c r="H28" s="114"/>
      <c r="I28" s="8"/>
    </row>
    <row r="29" spans="1:9" ht="36.75" customHeight="1" x14ac:dyDescent="0.35">
      <c r="A29" s="4"/>
      <c r="B29" s="110"/>
      <c r="C29" s="104"/>
      <c r="D29" s="112"/>
      <c r="E29" s="113"/>
      <c r="F29" s="106"/>
      <c r="G29" s="111" t="s">
        <v>126</v>
      </c>
      <c r="H29" s="114"/>
      <c r="I29" s="8"/>
    </row>
    <row r="30" spans="1:9" ht="36.75" customHeight="1" x14ac:dyDescent="0.35">
      <c r="A30" s="4"/>
      <c r="B30" s="110"/>
      <c r="C30" s="104"/>
      <c r="D30" s="537"/>
      <c r="E30" s="538"/>
      <c r="F30" s="539"/>
      <c r="G30" s="111" t="s">
        <v>126</v>
      </c>
      <c r="H30" s="114"/>
      <c r="I30" s="8"/>
    </row>
    <row r="31" spans="1:9" ht="36.75" customHeight="1" x14ac:dyDescent="0.35">
      <c r="A31" s="4"/>
      <c r="B31" s="110"/>
      <c r="C31" s="104"/>
      <c r="D31" s="537"/>
      <c r="E31" s="538"/>
      <c r="F31" s="539"/>
      <c r="G31" s="111" t="s">
        <v>126</v>
      </c>
      <c r="H31" s="114"/>
      <c r="I31" s="8"/>
    </row>
    <row r="32" spans="1:9" ht="36.75" customHeight="1" x14ac:dyDescent="0.35">
      <c r="A32" s="4"/>
      <c r="B32" s="110"/>
      <c r="C32" s="104"/>
      <c r="D32" s="537"/>
      <c r="E32" s="538"/>
      <c r="F32" s="539"/>
      <c r="G32" s="111" t="s">
        <v>126</v>
      </c>
      <c r="H32" s="114"/>
      <c r="I32" s="8"/>
    </row>
    <row r="33" spans="1:9" ht="36.75" customHeight="1" x14ac:dyDescent="0.35">
      <c r="A33" s="4"/>
      <c r="B33" s="110"/>
      <c r="C33" s="104"/>
      <c r="D33" s="112"/>
      <c r="E33" s="113"/>
      <c r="F33" s="106"/>
      <c r="G33" s="111" t="s">
        <v>126</v>
      </c>
      <c r="H33" s="114"/>
      <c r="I33" s="8"/>
    </row>
    <row r="34" spans="1:9" ht="36.75" customHeight="1" x14ac:dyDescent="0.35">
      <c r="A34" s="4"/>
      <c r="B34" s="110"/>
      <c r="C34" s="104"/>
      <c r="D34" s="112"/>
      <c r="E34" s="113"/>
      <c r="F34" s="106"/>
      <c r="G34" s="111" t="s">
        <v>126</v>
      </c>
      <c r="H34" s="114"/>
      <c r="I34" s="8"/>
    </row>
    <row r="35" spans="1:9" ht="36.75" customHeight="1" x14ac:dyDescent="0.35">
      <c r="A35" s="4"/>
      <c r="B35" s="110"/>
      <c r="C35" s="104"/>
      <c r="D35" s="112"/>
      <c r="E35" s="113"/>
      <c r="F35" s="106"/>
      <c r="G35" s="111" t="s">
        <v>126</v>
      </c>
      <c r="H35" s="114"/>
      <c r="I35" s="8"/>
    </row>
    <row r="36" spans="1:9" ht="36.75" customHeight="1" x14ac:dyDescent="0.35">
      <c r="A36" s="4"/>
      <c r="B36" s="110"/>
      <c r="C36" s="104"/>
      <c r="D36" s="112"/>
      <c r="E36" s="113"/>
      <c r="F36" s="106"/>
      <c r="G36" s="111" t="s">
        <v>126</v>
      </c>
      <c r="H36" s="114"/>
      <c r="I36" s="8"/>
    </row>
    <row r="37" spans="1:9" ht="36.75" customHeight="1" x14ac:dyDescent="0.35">
      <c r="A37" s="4"/>
      <c r="B37" s="110"/>
      <c r="C37" s="104"/>
      <c r="D37" s="112"/>
      <c r="E37" s="113"/>
      <c r="F37" s="106"/>
      <c r="G37" s="111" t="s">
        <v>126</v>
      </c>
      <c r="H37" s="114"/>
      <c r="I37" s="8"/>
    </row>
    <row r="38" spans="1:9" ht="36.75" customHeight="1" thickBot="1" x14ac:dyDescent="0.4">
      <c r="A38" s="4"/>
      <c r="B38" s="115"/>
      <c r="C38" s="116"/>
      <c r="D38" s="117"/>
      <c r="E38" s="118"/>
      <c r="F38" s="119"/>
      <c r="G38" s="120" t="s">
        <v>126</v>
      </c>
      <c r="H38" s="121"/>
      <c r="I38" s="8"/>
    </row>
    <row r="39" spans="1:9" ht="36.75" customHeight="1" x14ac:dyDescent="0.35">
      <c r="A39" s="4"/>
      <c r="B39" s="534" t="s">
        <v>131</v>
      </c>
      <c r="C39" s="535"/>
      <c r="D39" s="535"/>
      <c r="E39" s="535"/>
      <c r="F39" s="535"/>
      <c r="G39" s="536"/>
      <c r="H39" s="72">
        <f>+SUM(H12:H38)</f>
        <v>0</v>
      </c>
      <c r="I39" s="8"/>
    </row>
    <row r="40" spans="1:9" ht="15" thickBot="1" x14ac:dyDescent="0.4">
      <c r="A40" s="5"/>
      <c r="B40" s="9"/>
      <c r="C40" s="9"/>
      <c r="D40" s="9"/>
      <c r="E40" s="9"/>
      <c r="F40" s="9"/>
      <c r="G40" s="9"/>
      <c r="H40" s="9"/>
      <c r="I40" s="10"/>
    </row>
  </sheetData>
  <sheetProtection selectLockedCells="1"/>
  <mergeCells count="20">
    <mergeCell ref="D23:F23"/>
    <mergeCell ref="B6:C6"/>
    <mergeCell ref="D6:F6"/>
    <mergeCell ref="G6:H6"/>
    <mergeCell ref="B8:C8"/>
    <mergeCell ref="D8:F8"/>
    <mergeCell ref="G8:H8"/>
    <mergeCell ref="G2:H3"/>
    <mergeCell ref="B39:G39"/>
    <mergeCell ref="B2:F3"/>
    <mergeCell ref="D30:F30"/>
    <mergeCell ref="D11:F11"/>
    <mergeCell ref="D12:F12"/>
    <mergeCell ref="D31:F31"/>
    <mergeCell ref="D32:F32"/>
    <mergeCell ref="B10:H10"/>
    <mergeCell ref="D19:F19"/>
    <mergeCell ref="D20:F20"/>
    <mergeCell ref="D21:F21"/>
    <mergeCell ref="D22:F22"/>
  </mergeCells>
  <pageMargins left="0.70866141732283472" right="0.70866141732283472" top="0.74803149606299213" bottom="0.74803149606299213" header="0.31496062992125984" footer="0.31496062992125984"/>
  <pageSetup scale="55" orientation="portrait"/>
  <headerFooter>
    <oddFooter>&amp;C ANEXOS INFORME ANUAL CGM 
PAGINA 1 DE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J64"/>
  <sheetViews>
    <sheetView showGridLines="0" view="pageBreakPreview" zoomScale="80" zoomScaleNormal="90" zoomScaleSheetLayoutView="80" workbookViewId="0"/>
  </sheetViews>
  <sheetFormatPr baseColWidth="10" defaultColWidth="11.453125" defaultRowHeight="14.5" x14ac:dyDescent="0.35"/>
  <cols>
    <col min="1" max="1" width="2.54296875" customWidth="1"/>
    <col min="2" max="2" width="7.26953125" customWidth="1"/>
    <col min="3" max="3" width="25.26953125" customWidth="1"/>
    <col min="4" max="4" width="14.453125" customWidth="1"/>
    <col min="5" max="5" width="19.26953125" customWidth="1"/>
    <col min="6" max="6" width="21.7265625" customWidth="1"/>
    <col min="7" max="7" width="25.7265625" customWidth="1"/>
    <col min="8" max="8" width="20" customWidth="1"/>
    <col min="9" max="9" width="51.81640625" customWidth="1"/>
    <col min="10" max="10" width="2.54296875" customWidth="1"/>
  </cols>
  <sheetData>
    <row r="1" spans="1:10" ht="9" customHeight="1" x14ac:dyDescent="0.35">
      <c r="A1" s="3"/>
      <c r="B1" s="6"/>
      <c r="C1" s="6"/>
      <c r="D1" s="6"/>
      <c r="E1" s="6"/>
      <c r="F1" s="6"/>
      <c r="G1" s="6"/>
      <c r="H1" s="6"/>
      <c r="I1" s="6"/>
      <c r="J1" s="7"/>
    </row>
    <row r="2" spans="1:10" ht="15" customHeight="1" x14ac:dyDescent="0.35">
      <c r="A2" s="4"/>
      <c r="B2" s="546" t="s">
        <v>120</v>
      </c>
      <c r="C2" s="546"/>
      <c r="D2" s="546"/>
      <c r="E2" s="546"/>
      <c r="F2" s="546"/>
      <c r="G2" s="546"/>
      <c r="H2" s="546"/>
      <c r="I2" s="545" t="s">
        <v>135</v>
      </c>
      <c r="J2" s="8"/>
    </row>
    <row r="3" spans="1:10" ht="27" customHeight="1" x14ac:dyDescent="0.35">
      <c r="A3" s="4"/>
      <c r="B3" s="546"/>
      <c r="C3" s="546"/>
      <c r="D3" s="546"/>
      <c r="E3" s="546"/>
      <c r="F3" s="546"/>
      <c r="G3" s="546"/>
      <c r="H3" s="546"/>
      <c r="I3" s="545"/>
      <c r="J3" s="8"/>
    </row>
    <row r="4" spans="1:10" x14ac:dyDescent="0.35">
      <c r="A4" s="4"/>
      <c r="B4" s="2"/>
      <c r="C4" s="2"/>
      <c r="D4" s="2"/>
      <c r="E4" s="2"/>
      <c r="F4" s="2"/>
      <c r="G4" s="2"/>
      <c r="H4" s="2"/>
      <c r="I4" s="2"/>
      <c r="J4" s="8"/>
    </row>
    <row r="5" spans="1:10" ht="12.75" customHeight="1" x14ac:dyDescent="0.35">
      <c r="A5" s="4"/>
      <c r="B5" s="89" t="s">
        <v>18</v>
      </c>
      <c r="C5" s="94"/>
      <c r="D5" s="90"/>
      <c r="E5" s="92"/>
      <c r="F5" s="89" t="s">
        <v>19</v>
      </c>
      <c r="G5" s="90"/>
      <c r="H5" s="92"/>
      <c r="I5" s="95" t="s">
        <v>20</v>
      </c>
      <c r="J5" s="8"/>
    </row>
    <row r="6" spans="1:10" ht="28.5" customHeight="1" x14ac:dyDescent="0.35">
      <c r="A6" s="4"/>
      <c r="B6" s="517" t="str">
        <f>+'Informe Anual CGM'!B6</f>
        <v>EMPRESAS PUBLICAS DE MEDELLIN -COMERCIALIZADOR</v>
      </c>
      <c r="C6" s="531"/>
      <c r="D6" s="531"/>
      <c r="E6" s="518"/>
      <c r="F6" s="517" t="str">
        <f>+'Informe Anual CGM'!F6</f>
        <v>CGM EPM (COMERCIALIZADOR)</v>
      </c>
      <c r="G6" s="531"/>
      <c r="H6" s="518"/>
      <c r="I6" s="96">
        <v>2020</v>
      </c>
      <c r="J6" s="8"/>
    </row>
    <row r="7" spans="1:10" ht="12.75" customHeight="1" x14ac:dyDescent="0.35">
      <c r="A7" s="4"/>
      <c r="B7" s="89" t="s">
        <v>51</v>
      </c>
      <c r="C7" s="94"/>
      <c r="D7" s="90"/>
      <c r="E7" s="97"/>
      <c r="F7" s="89" t="s">
        <v>52</v>
      </c>
      <c r="G7" s="90"/>
      <c r="H7" s="92"/>
      <c r="I7" s="95" t="s">
        <v>21</v>
      </c>
      <c r="J7" s="8"/>
    </row>
    <row r="8" spans="1:10" ht="28.5" customHeight="1" x14ac:dyDescent="0.35">
      <c r="A8" s="4"/>
      <c r="B8" s="517" t="str">
        <f>+'Informe Anual CGM'!B8</f>
        <v>EPMC</v>
      </c>
      <c r="C8" s="531"/>
      <c r="D8" s="531"/>
      <c r="E8" s="518"/>
      <c r="F8" s="517" t="str">
        <f>+'Informe Anual CGM'!F8</f>
        <v>CRC0226</v>
      </c>
      <c r="G8" s="531"/>
      <c r="H8" s="518"/>
      <c r="I8" s="532">
        <v>43889</v>
      </c>
      <c r="J8" s="533"/>
    </row>
    <row r="9" spans="1:10" ht="15" thickBot="1" x14ac:dyDescent="0.4">
      <c r="A9" s="4"/>
      <c r="B9" s="2"/>
      <c r="C9" s="2"/>
      <c r="D9" s="2"/>
      <c r="E9" s="2"/>
      <c r="F9" s="2"/>
      <c r="G9" s="2"/>
      <c r="H9" s="2"/>
      <c r="I9" s="2"/>
      <c r="J9" s="8"/>
    </row>
    <row r="10" spans="1:10" ht="30.75" customHeight="1" thickBot="1" x14ac:dyDescent="0.4">
      <c r="A10" s="4"/>
      <c r="B10" s="381" t="s">
        <v>133</v>
      </c>
      <c r="C10" s="382"/>
      <c r="D10" s="382"/>
      <c r="E10" s="382"/>
      <c r="F10" s="382"/>
      <c r="G10" s="382"/>
      <c r="H10" s="382"/>
      <c r="I10" s="383"/>
      <c r="J10" s="8"/>
    </row>
    <row r="11" spans="1:10" ht="36.75" customHeight="1" x14ac:dyDescent="0.35">
      <c r="A11" s="4"/>
      <c r="B11" s="39" t="s">
        <v>141</v>
      </c>
      <c r="C11" s="44" t="s">
        <v>136</v>
      </c>
      <c r="D11" s="38" t="s">
        <v>137</v>
      </c>
      <c r="E11" s="540" t="s">
        <v>138</v>
      </c>
      <c r="F11" s="541"/>
      <c r="G11" s="542"/>
      <c r="H11" s="38" t="s">
        <v>139</v>
      </c>
      <c r="I11" s="41" t="s">
        <v>140</v>
      </c>
      <c r="J11" s="8"/>
    </row>
    <row r="12" spans="1:10" ht="60.75" customHeight="1" x14ac:dyDescent="0.35">
      <c r="A12" s="4"/>
      <c r="B12" s="71">
        <v>1</v>
      </c>
      <c r="C12" s="122" t="s">
        <v>256</v>
      </c>
      <c r="D12" s="104" t="s">
        <v>265</v>
      </c>
      <c r="E12" s="537" t="s">
        <v>273</v>
      </c>
      <c r="F12" s="538"/>
      <c r="G12" s="539"/>
      <c r="H12" s="134">
        <v>43456</v>
      </c>
      <c r="I12" s="153" t="s">
        <v>274</v>
      </c>
      <c r="J12" s="8"/>
    </row>
    <row r="13" spans="1:10" ht="48.75" customHeight="1" x14ac:dyDescent="0.35">
      <c r="A13" s="4"/>
      <c r="B13" s="71">
        <v>2</v>
      </c>
      <c r="C13" s="122" t="s">
        <v>256</v>
      </c>
      <c r="D13" s="104" t="s">
        <v>265</v>
      </c>
      <c r="E13" s="537" t="s">
        <v>275</v>
      </c>
      <c r="F13" s="538"/>
      <c r="G13" s="539"/>
      <c r="H13" s="134">
        <v>43826</v>
      </c>
      <c r="I13" s="153" t="s">
        <v>281</v>
      </c>
      <c r="J13" s="8"/>
    </row>
    <row r="14" spans="1:10" ht="36.75" customHeight="1" x14ac:dyDescent="0.35">
      <c r="A14" s="4"/>
      <c r="B14" s="71">
        <v>3</v>
      </c>
      <c r="C14" s="122" t="s">
        <v>255</v>
      </c>
      <c r="D14" s="104" t="s">
        <v>265</v>
      </c>
      <c r="E14" s="537" t="s">
        <v>257</v>
      </c>
      <c r="F14" s="538"/>
      <c r="G14" s="539"/>
      <c r="H14" s="134">
        <v>43668</v>
      </c>
      <c r="I14" s="153" t="s">
        <v>267</v>
      </c>
      <c r="J14" s="8"/>
    </row>
    <row r="15" spans="1:10" ht="59.25" customHeight="1" x14ac:dyDescent="0.35">
      <c r="A15" s="4"/>
      <c r="B15" s="71">
        <v>4</v>
      </c>
      <c r="C15" s="122" t="s">
        <v>256</v>
      </c>
      <c r="D15" s="104" t="s">
        <v>265</v>
      </c>
      <c r="E15" s="537" t="s">
        <v>276</v>
      </c>
      <c r="F15" s="538"/>
      <c r="G15" s="539"/>
      <c r="H15" s="134">
        <v>43062</v>
      </c>
      <c r="I15" s="153" t="s">
        <v>287</v>
      </c>
      <c r="J15" s="8"/>
    </row>
    <row r="16" spans="1:10" ht="48.75" customHeight="1" x14ac:dyDescent="0.35">
      <c r="A16" s="4"/>
      <c r="B16" s="71">
        <v>5</v>
      </c>
      <c r="C16" s="122" t="s">
        <v>256</v>
      </c>
      <c r="D16" s="104" t="s">
        <v>265</v>
      </c>
      <c r="E16" s="547" t="s">
        <v>277</v>
      </c>
      <c r="F16" s="548"/>
      <c r="G16" s="549"/>
      <c r="H16" s="134">
        <v>43133</v>
      </c>
      <c r="I16" s="153" t="s">
        <v>288</v>
      </c>
      <c r="J16" s="8"/>
    </row>
    <row r="17" spans="1:10" ht="72.75" customHeight="1" x14ac:dyDescent="0.35">
      <c r="A17" s="4"/>
      <c r="B17" s="71">
        <v>6</v>
      </c>
      <c r="C17" s="122" t="s">
        <v>256</v>
      </c>
      <c r="D17" s="104" t="s">
        <v>265</v>
      </c>
      <c r="E17" s="537" t="s">
        <v>278</v>
      </c>
      <c r="F17" s="538"/>
      <c r="G17" s="539"/>
      <c r="H17" s="134">
        <v>43133</v>
      </c>
      <c r="I17" s="153" t="s">
        <v>289</v>
      </c>
      <c r="J17" s="8"/>
    </row>
    <row r="18" spans="1:10" ht="75" customHeight="1" x14ac:dyDescent="0.35">
      <c r="A18" s="4"/>
      <c r="B18" s="71">
        <v>7</v>
      </c>
      <c r="C18" s="122" t="s">
        <v>256</v>
      </c>
      <c r="D18" s="104" t="s">
        <v>265</v>
      </c>
      <c r="E18" s="537" t="s">
        <v>259</v>
      </c>
      <c r="F18" s="538"/>
      <c r="G18" s="539"/>
      <c r="H18" s="134">
        <v>43061</v>
      </c>
      <c r="I18" s="153" t="s">
        <v>268</v>
      </c>
      <c r="J18" s="8"/>
    </row>
    <row r="19" spans="1:10" ht="48.75" customHeight="1" x14ac:dyDescent="0.35">
      <c r="A19" s="4"/>
      <c r="B19" s="71">
        <v>8</v>
      </c>
      <c r="C19" s="122" t="s">
        <v>260</v>
      </c>
      <c r="D19" s="104" t="s">
        <v>265</v>
      </c>
      <c r="E19" s="537" t="s">
        <v>261</v>
      </c>
      <c r="F19" s="538"/>
      <c r="G19" s="539"/>
      <c r="H19" s="134">
        <v>43091</v>
      </c>
      <c r="I19" s="153" t="s">
        <v>269</v>
      </c>
      <c r="J19" s="8"/>
    </row>
    <row r="20" spans="1:10" ht="36.75" customHeight="1" x14ac:dyDescent="0.35">
      <c r="A20" s="4"/>
      <c r="B20" s="71">
        <v>9</v>
      </c>
      <c r="C20" s="122" t="s">
        <v>255</v>
      </c>
      <c r="D20" s="104" t="s">
        <v>265</v>
      </c>
      <c r="E20" s="537" t="s">
        <v>262</v>
      </c>
      <c r="F20" s="538"/>
      <c r="G20" s="539"/>
      <c r="H20" s="134">
        <v>43091</v>
      </c>
      <c r="I20" s="153" t="s">
        <v>270</v>
      </c>
      <c r="J20" s="8"/>
    </row>
    <row r="21" spans="1:10" ht="36.75" customHeight="1" x14ac:dyDescent="0.35">
      <c r="A21" s="4"/>
      <c r="B21" s="71">
        <v>10</v>
      </c>
      <c r="C21" s="122" t="s">
        <v>258</v>
      </c>
      <c r="D21" s="104" t="s">
        <v>265</v>
      </c>
      <c r="E21" s="537" t="s">
        <v>263</v>
      </c>
      <c r="F21" s="538"/>
      <c r="G21" s="539"/>
      <c r="H21" s="134">
        <v>43456</v>
      </c>
      <c r="I21" s="154" t="s">
        <v>279</v>
      </c>
      <c r="J21" s="8"/>
    </row>
    <row r="22" spans="1:10" ht="84.75" customHeight="1" thickBot="1" x14ac:dyDescent="0.4">
      <c r="A22" s="4"/>
      <c r="B22" s="71">
        <v>11</v>
      </c>
      <c r="C22" s="122" t="s">
        <v>258</v>
      </c>
      <c r="D22" s="104" t="s">
        <v>265</v>
      </c>
      <c r="E22" s="537" t="s">
        <v>264</v>
      </c>
      <c r="F22" s="538"/>
      <c r="G22" s="539"/>
      <c r="H22" s="134">
        <v>43132</v>
      </c>
      <c r="I22" s="181" t="s">
        <v>290</v>
      </c>
      <c r="J22" s="8"/>
    </row>
    <row r="23" spans="1:10" ht="55.5" customHeight="1" thickBot="1" x14ac:dyDescent="0.4">
      <c r="A23" s="4"/>
      <c r="B23" s="71">
        <v>12</v>
      </c>
      <c r="C23" s="122" t="s">
        <v>282</v>
      </c>
      <c r="D23" s="104" t="s">
        <v>265</v>
      </c>
      <c r="E23" s="537" t="s">
        <v>283</v>
      </c>
      <c r="F23" s="538"/>
      <c r="G23" s="539"/>
      <c r="H23" s="134">
        <v>43091</v>
      </c>
      <c r="I23" s="160" t="s">
        <v>284</v>
      </c>
      <c r="J23" s="161"/>
    </row>
    <row r="24" spans="1:10" ht="110.25" customHeight="1" thickBot="1" x14ac:dyDescent="0.4">
      <c r="A24" s="4"/>
      <c r="B24" s="71">
        <v>13</v>
      </c>
      <c r="C24" s="122" t="s">
        <v>256</v>
      </c>
      <c r="D24" s="104" t="s">
        <v>265</v>
      </c>
      <c r="E24" s="550" t="s">
        <v>1244</v>
      </c>
      <c r="F24" s="551"/>
      <c r="G24" s="552"/>
      <c r="H24" s="134">
        <v>43557</v>
      </c>
      <c r="I24" s="167" t="s">
        <v>1245</v>
      </c>
      <c r="J24" s="163"/>
    </row>
    <row r="25" spans="1:10" ht="92.25" customHeight="1" thickBot="1" x14ac:dyDescent="0.4">
      <c r="A25" s="4"/>
      <c r="B25" s="71">
        <v>14</v>
      </c>
      <c r="C25" s="122" t="s">
        <v>256</v>
      </c>
      <c r="D25" s="104" t="s">
        <v>265</v>
      </c>
      <c r="E25" s="553" t="s">
        <v>1248</v>
      </c>
      <c r="F25" s="554"/>
      <c r="G25" s="555"/>
      <c r="H25" s="134">
        <v>43557</v>
      </c>
      <c r="I25" s="167" t="s">
        <v>1249</v>
      </c>
      <c r="J25" s="162"/>
    </row>
    <row r="26" spans="1:10" ht="36.75" customHeight="1" x14ac:dyDescent="0.35">
      <c r="A26" s="4"/>
      <c r="B26" s="71">
        <v>15</v>
      </c>
      <c r="C26" s="122"/>
      <c r="D26" s="104"/>
      <c r="E26" s="537"/>
      <c r="F26" s="538"/>
      <c r="G26" s="539"/>
      <c r="H26" s="134"/>
      <c r="I26" s="160"/>
      <c r="J26" s="8"/>
    </row>
    <row r="27" spans="1:10" ht="36.75" customHeight="1" x14ac:dyDescent="0.35">
      <c r="A27" s="4"/>
      <c r="B27" s="71">
        <v>16</v>
      </c>
      <c r="C27" s="122"/>
      <c r="D27" s="104"/>
      <c r="E27" s="537"/>
      <c r="F27" s="538"/>
      <c r="G27" s="539"/>
      <c r="H27" s="111" t="s">
        <v>126</v>
      </c>
      <c r="I27" s="123"/>
      <c r="J27" s="8"/>
    </row>
    <row r="28" spans="1:10" ht="36.75" customHeight="1" x14ac:dyDescent="0.35">
      <c r="A28" s="4"/>
      <c r="B28" s="71">
        <v>17</v>
      </c>
      <c r="C28" s="122"/>
      <c r="D28" s="104"/>
      <c r="E28" s="537"/>
      <c r="F28" s="538"/>
      <c r="G28" s="539"/>
      <c r="H28" s="111" t="s">
        <v>126</v>
      </c>
      <c r="I28" s="123"/>
      <c r="J28" s="8"/>
    </row>
    <row r="29" spans="1:10" ht="36.75" customHeight="1" x14ac:dyDescent="0.35">
      <c r="A29" s="4"/>
      <c r="B29" s="71">
        <v>18</v>
      </c>
      <c r="C29" s="122"/>
      <c r="D29" s="104"/>
      <c r="E29" s="537"/>
      <c r="F29" s="538"/>
      <c r="G29" s="539"/>
      <c r="H29" s="111" t="s">
        <v>126</v>
      </c>
      <c r="I29" s="123"/>
      <c r="J29" s="8"/>
    </row>
    <row r="30" spans="1:10" ht="36.75" customHeight="1" x14ac:dyDescent="0.35">
      <c r="A30" s="4"/>
      <c r="B30" s="71">
        <v>19</v>
      </c>
      <c r="C30" s="122"/>
      <c r="D30" s="104"/>
      <c r="E30" s="537"/>
      <c r="F30" s="538"/>
      <c r="G30" s="539"/>
      <c r="H30" s="111" t="s">
        <v>126</v>
      </c>
      <c r="I30" s="123"/>
      <c r="J30" s="8"/>
    </row>
    <row r="31" spans="1:10" ht="36.75" customHeight="1" x14ac:dyDescent="0.35">
      <c r="A31" s="4"/>
      <c r="B31" s="71">
        <v>20</v>
      </c>
      <c r="C31" s="122"/>
      <c r="D31" s="104"/>
      <c r="E31" s="537"/>
      <c r="F31" s="538"/>
      <c r="G31" s="539"/>
      <c r="H31" s="111" t="s">
        <v>126</v>
      </c>
      <c r="I31" s="123"/>
      <c r="J31" s="8"/>
    </row>
    <row r="32" spans="1:10" ht="36.75" customHeight="1" x14ac:dyDescent="0.35">
      <c r="A32" s="4"/>
      <c r="B32" s="71">
        <v>21</v>
      </c>
      <c r="C32" s="122"/>
      <c r="D32" s="104"/>
      <c r="E32" s="537"/>
      <c r="F32" s="538"/>
      <c r="G32" s="539"/>
      <c r="H32" s="111" t="s">
        <v>126</v>
      </c>
      <c r="I32" s="123"/>
      <c r="J32" s="8"/>
    </row>
    <row r="33" spans="1:10" ht="36.75" customHeight="1" x14ac:dyDescent="0.35">
      <c r="A33" s="4"/>
      <c r="B33" s="71">
        <v>22</v>
      </c>
      <c r="C33" s="122"/>
      <c r="D33" s="104"/>
      <c r="E33" s="537"/>
      <c r="F33" s="538"/>
      <c r="G33" s="539"/>
      <c r="H33" s="111" t="s">
        <v>126</v>
      </c>
      <c r="I33" s="123"/>
      <c r="J33" s="8"/>
    </row>
    <row r="34" spans="1:10" ht="36.75" customHeight="1" x14ac:dyDescent="0.35">
      <c r="A34" s="4"/>
      <c r="B34" s="71">
        <v>23</v>
      </c>
      <c r="C34" s="122"/>
      <c r="D34" s="104"/>
      <c r="E34" s="537"/>
      <c r="F34" s="538"/>
      <c r="G34" s="539"/>
      <c r="H34" s="111" t="s">
        <v>126</v>
      </c>
      <c r="I34" s="123"/>
      <c r="J34" s="8"/>
    </row>
    <row r="35" spans="1:10" ht="36.75" customHeight="1" x14ac:dyDescent="0.35">
      <c r="A35" s="4"/>
      <c r="B35" s="71">
        <v>24</v>
      </c>
      <c r="C35" s="122"/>
      <c r="D35" s="104"/>
      <c r="E35" s="537"/>
      <c r="F35" s="538"/>
      <c r="G35" s="539"/>
      <c r="H35" s="111" t="s">
        <v>126</v>
      </c>
      <c r="I35" s="123"/>
      <c r="J35" s="8"/>
    </row>
    <row r="36" spans="1:10" ht="36.75" customHeight="1" x14ac:dyDescent="0.35">
      <c r="A36" s="4"/>
      <c r="B36" s="71">
        <v>25</v>
      </c>
      <c r="C36" s="122"/>
      <c r="D36" s="104"/>
      <c r="E36" s="537"/>
      <c r="F36" s="538"/>
      <c r="G36" s="539"/>
      <c r="H36" s="111" t="s">
        <v>126</v>
      </c>
      <c r="I36" s="123"/>
      <c r="J36" s="8"/>
    </row>
    <row r="37" spans="1:10" ht="36.75" customHeight="1" x14ac:dyDescent="0.35">
      <c r="A37" s="4"/>
      <c r="B37" s="71">
        <v>26</v>
      </c>
      <c r="C37" s="122"/>
      <c r="D37" s="104"/>
      <c r="E37" s="537"/>
      <c r="F37" s="538"/>
      <c r="G37" s="539"/>
      <c r="H37" s="111" t="s">
        <v>126</v>
      </c>
      <c r="I37" s="123"/>
      <c r="J37" s="8"/>
    </row>
    <row r="38" spans="1:10" ht="36.75" customHeight="1" x14ac:dyDescent="0.35">
      <c r="A38" s="4"/>
      <c r="B38" s="71">
        <v>27</v>
      </c>
      <c r="C38" s="122"/>
      <c r="D38" s="104"/>
      <c r="E38" s="537"/>
      <c r="F38" s="538"/>
      <c r="G38" s="539"/>
      <c r="H38" s="111" t="s">
        <v>126</v>
      </c>
      <c r="I38" s="123"/>
      <c r="J38" s="8"/>
    </row>
    <row r="39" spans="1:10" ht="36.75" customHeight="1" x14ac:dyDescent="0.35">
      <c r="A39" s="4"/>
      <c r="B39" s="71">
        <v>28</v>
      </c>
      <c r="C39" s="122"/>
      <c r="D39" s="104"/>
      <c r="E39" s="537"/>
      <c r="F39" s="538"/>
      <c r="G39" s="539"/>
      <c r="H39" s="111" t="s">
        <v>126</v>
      </c>
      <c r="I39" s="123"/>
      <c r="J39" s="8"/>
    </row>
    <row r="40" spans="1:10" ht="36.75" customHeight="1" x14ac:dyDescent="0.35">
      <c r="A40" s="4"/>
      <c r="B40" s="71">
        <v>29</v>
      </c>
      <c r="C40" s="122"/>
      <c r="D40" s="104"/>
      <c r="E40" s="537"/>
      <c r="F40" s="538"/>
      <c r="G40" s="539"/>
      <c r="H40" s="111" t="s">
        <v>126</v>
      </c>
      <c r="I40" s="123"/>
      <c r="J40" s="8"/>
    </row>
    <row r="41" spans="1:10" ht="36.75" customHeight="1" x14ac:dyDescent="0.35">
      <c r="A41" s="4"/>
      <c r="B41" s="71">
        <v>30</v>
      </c>
      <c r="C41" s="122"/>
      <c r="D41" s="104"/>
      <c r="E41" s="537"/>
      <c r="F41" s="538"/>
      <c r="G41" s="539"/>
      <c r="H41" s="111" t="s">
        <v>126</v>
      </c>
      <c r="I41" s="123"/>
      <c r="J41" s="8"/>
    </row>
    <row r="42" spans="1:10" ht="36.75" customHeight="1" x14ac:dyDescent="0.35">
      <c r="A42" s="4"/>
      <c r="B42" s="71">
        <v>31</v>
      </c>
      <c r="C42" s="122"/>
      <c r="D42" s="104"/>
      <c r="E42" s="537"/>
      <c r="F42" s="538"/>
      <c r="G42" s="539"/>
      <c r="H42" s="111" t="s">
        <v>126</v>
      </c>
      <c r="I42" s="123"/>
      <c r="J42" s="8"/>
    </row>
    <row r="43" spans="1:10" ht="36.75" customHeight="1" x14ac:dyDescent="0.35">
      <c r="A43" s="4"/>
      <c r="B43" s="71">
        <v>32</v>
      </c>
      <c r="C43" s="122"/>
      <c r="D43" s="104"/>
      <c r="E43" s="537"/>
      <c r="F43" s="538"/>
      <c r="G43" s="539"/>
      <c r="H43" s="111" t="s">
        <v>126</v>
      </c>
      <c r="I43" s="123"/>
      <c r="J43" s="8"/>
    </row>
    <row r="44" spans="1:10" ht="36.75" customHeight="1" x14ac:dyDescent="0.35">
      <c r="A44" s="4"/>
      <c r="B44" s="71">
        <v>33</v>
      </c>
      <c r="C44" s="122"/>
      <c r="D44" s="104"/>
      <c r="E44" s="537"/>
      <c r="F44" s="538"/>
      <c r="G44" s="539"/>
      <c r="H44" s="111" t="s">
        <v>126</v>
      </c>
      <c r="I44" s="123"/>
      <c r="J44" s="8"/>
    </row>
    <row r="45" spans="1:10" ht="36.75" customHeight="1" x14ac:dyDescent="0.35">
      <c r="A45" s="4"/>
      <c r="B45" s="71">
        <v>34</v>
      </c>
      <c r="C45" s="122"/>
      <c r="D45" s="104"/>
      <c r="E45" s="537"/>
      <c r="F45" s="538"/>
      <c r="G45" s="539"/>
      <c r="H45" s="111" t="s">
        <v>126</v>
      </c>
      <c r="I45" s="123"/>
      <c r="J45" s="8"/>
    </row>
    <row r="46" spans="1:10" s="52" customFormat="1" ht="30.75" customHeight="1" x14ac:dyDescent="0.35">
      <c r="A46" s="50"/>
      <c r="B46" s="71">
        <v>35</v>
      </c>
      <c r="C46" s="122"/>
      <c r="D46" s="104"/>
      <c r="E46" s="537"/>
      <c r="F46" s="538"/>
      <c r="G46" s="539"/>
      <c r="H46" s="111" t="s">
        <v>126</v>
      </c>
      <c r="I46" s="123"/>
      <c r="J46" s="51"/>
    </row>
    <row r="47" spans="1:10" s="52" customFormat="1" ht="30.75" customHeight="1" x14ac:dyDescent="0.35">
      <c r="A47" s="50"/>
      <c r="B47" s="71">
        <v>36</v>
      </c>
      <c r="C47" s="122"/>
      <c r="D47" s="105"/>
      <c r="E47" s="537"/>
      <c r="F47" s="538"/>
      <c r="G47" s="539"/>
      <c r="H47" s="111" t="s">
        <v>126</v>
      </c>
      <c r="I47" s="123"/>
      <c r="J47" s="51"/>
    </row>
    <row r="48" spans="1:10" s="52" customFormat="1" ht="30.75" customHeight="1" x14ac:dyDescent="0.35">
      <c r="A48" s="50"/>
      <c r="B48" s="71">
        <v>37</v>
      </c>
      <c r="C48" s="122"/>
      <c r="D48" s="105"/>
      <c r="E48" s="537"/>
      <c r="F48" s="538"/>
      <c r="G48" s="539"/>
      <c r="H48" s="111" t="s">
        <v>126</v>
      </c>
      <c r="I48" s="123"/>
      <c r="J48" s="51"/>
    </row>
    <row r="49" spans="1:10" s="52" customFormat="1" ht="30.75" customHeight="1" x14ac:dyDescent="0.35">
      <c r="A49" s="50"/>
      <c r="B49" s="71">
        <v>38</v>
      </c>
      <c r="C49" s="122"/>
      <c r="D49" s="105"/>
      <c r="E49" s="112"/>
      <c r="F49" s="113"/>
      <c r="G49" s="106"/>
      <c r="H49" s="111" t="s">
        <v>126</v>
      </c>
      <c r="I49" s="123"/>
      <c r="J49" s="51"/>
    </row>
    <row r="50" spans="1:10" s="52" customFormat="1" ht="30.75" customHeight="1" x14ac:dyDescent="0.35">
      <c r="A50" s="50"/>
      <c r="B50" s="71">
        <v>39</v>
      </c>
      <c r="C50" s="122"/>
      <c r="D50" s="105"/>
      <c r="E50" s="112"/>
      <c r="F50" s="113"/>
      <c r="G50" s="106"/>
      <c r="H50" s="111" t="s">
        <v>126</v>
      </c>
      <c r="I50" s="123"/>
      <c r="J50" s="51"/>
    </row>
    <row r="51" spans="1:10" s="52" customFormat="1" ht="30.75" customHeight="1" x14ac:dyDescent="0.35">
      <c r="A51" s="50"/>
      <c r="B51" s="71">
        <v>40</v>
      </c>
      <c r="C51" s="122"/>
      <c r="D51" s="105"/>
      <c r="E51" s="112"/>
      <c r="F51" s="113"/>
      <c r="G51" s="106"/>
      <c r="H51" s="111" t="s">
        <v>126</v>
      </c>
      <c r="I51" s="123"/>
      <c r="J51" s="51"/>
    </row>
    <row r="52" spans="1:10" s="52" customFormat="1" ht="30.75" customHeight="1" x14ac:dyDescent="0.35">
      <c r="A52" s="50"/>
      <c r="B52" s="71">
        <v>41</v>
      </c>
      <c r="C52" s="122"/>
      <c r="D52" s="105"/>
      <c r="E52" s="112"/>
      <c r="F52" s="113"/>
      <c r="G52" s="106"/>
      <c r="H52" s="111" t="s">
        <v>126</v>
      </c>
      <c r="I52" s="123"/>
      <c r="J52" s="51"/>
    </row>
    <row r="53" spans="1:10" s="52" customFormat="1" ht="30.75" customHeight="1" x14ac:dyDescent="0.35">
      <c r="A53" s="50"/>
      <c r="B53" s="71">
        <v>42</v>
      </c>
      <c r="C53" s="122"/>
      <c r="D53" s="105"/>
      <c r="E53" s="112"/>
      <c r="F53" s="113"/>
      <c r="G53" s="106"/>
      <c r="H53" s="111" t="s">
        <v>126</v>
      </c>
      <c r="I53" s="123"/>
      <c r="J53" s="51"/>
    </row>
    <row r="54" spans="1:10" s="52" customFormat="1" ht="30.75" customHeight="1" x14ac:dyDescent="0.35">
      <c r="A54" s="50"/>
      <c r="B54" s="71">
        <v>43</v>
      </c>
      <c r="C54" s="122"/>
      <c r="D54" s="105"/>
      <c r="E54" s="112"/>
      <c r="F54" s="113"/>
      <c r="G54" s="106"/>
      <c r="H54" s="111" t="s">
        <v>126</v>
      </c>
      <c r="I54" s="123"/>
      <c r="J54" s="51"/>
    </row>
    <row r="55" spans="1:10" s="52" customFormat="1" ht="30.75" customHeight="1" x14ac:dyDescent="0.35">
      <c r="A55" s="50"/>
      <c r="B55" s="71">
        <v>44</v>
      </c>
      <c r="C55" s="122"/>
      <c r="D55" s="105"/>
      <c r="E55" s="112"/>
      <c r="F55" s="113"/>
      <c r="G55" s="106"/>
      <c r="H55" s="111" t="s">
        <v>126</v>
      </c>
      <c r="I55" s="123"/>
      <c r="J55" s="51"/>
    </row>
    <row r="56" spans="1:10" s="52" customFormat="1" ht="30.75" customHeight="1" x14ac:dyDescent="0.35">
      <c r="A56" s="50"/>
      <c r="B56" s="71">
        <v>45</v>
      </c>
      <c r="C56" s="122"/>
      <c r="D56" s="105"/>
      <c r="E56" s="112"/>
      <c r="F56" s="113"/>
      <c r="G56" s="106"/>
      <c r="H56" s="111" t="s">
        <v>126</v>
      </c>
      <c r="I56" s="123"/>
      <c r="J56" s="51"/>
    </row>
    <row r="57" spans="1:10" s="52" customFormat="1" ht="30.75" customHeight="1" x14ac:dyDescent="0.35">
      <c r="A57" s="50"/>
      <c r="B57" s="71">
        <v>46</v>
      </c>
      <c r="C57" s="122"/>
      <c r="D57" s="105"/>
      <c r="E57" s="112"/>
      <c r="F57" s="113"/>
      <c r="G57" s="106"/>
      <c r="H57" s="111" t="s">
        <v>126</v>
      </c>
      <c r="I57" s="123"/>
      <c r="J57" s="51"/>
    </row>
    <row r="58" spans="1:10" s="52" customFormat="1" ht="30.75" customHeight="1" x14ac:dyDescent="0.35">
      <c r="A58" s="50"/>
      <c r="B58" s="71">
        <v>47</v>
      </c>
      <c r="C58" s="122"/>
      <c r="D58" s="105"/>
      <c r="E58" s="112"/>
      <c r="F58" s="113"/>
      <c r="G58" s="106"/>
      <c r="H58" s="111" t="s">
        <v>126</v>
      </c>
      <c r="I58" s="123"/>
      <c r="J58" s="51"/>
    </row>
    <row r="59" spans="1:10" s="52" customFormat="1" ht="30.75" customHeight="1" x14ac:dyDescent="0.35">
      <c r="A59" s="50"/>
      <c r="B59" s="71">
        <v>48</v>
      </c>
      <c r="C59" s="122"/>
      <c r="D59" s="105"/>
      <c r="E59" s="112"/>
      <c r="F59" s="113"/>
      <c r="G59" s="106"/>
      <c r="H59" s="111" t="s">
        <v>126</v>
      </c>
      <c r="I59" s="123"/>
      <c r="J59" s="51"/>
    </row>
    <row r="60" spans="1:10" s="52" customFormat="1" ht="30.75" customHeight="1" x14ac:dyDescent="0.35">
      <c r="A60" s="50"/>
      <c r="B60" s="71">
        <v>49</v>
      </c>
      <c r="C60" s="122"/>
      <c r="D60" s="105"/>
      <c r="E60" s="112"/>
      <c r="F60" s="113"/>
      <c r="G60" s="106"/>
      <c r="H60" s="111" t="s">
        <v>126</v>
      </c>
      <c r="I60" s="123"/>
      <c r="J60" s="51"/>
    </row>
    <row r="61" spans="1:10" s="52" customFormat="1" ht="30.75" customHeight="1" x14ac:dyDescent="0.35">
      <c r="A61" s="50"/>
      <c r="B61" s="71">
        <v>50</v>
      </c>
      <c r="C61" s="122"/>
      <c r="D61" s="105"/>
      <c r="E61" s="537"/>
      <c r="F61" s="538"/>
      <c r="G61" s="539"/>
      <c r="H61" s="111" t="s">
        <v>126</v>
      </c>
      <c r="I61" s="123"/>
      <c r="J61" s="51"/>
    </row>
    <row r="62" spans="1:10" s="52" customFormat="1" ht="30.75" customHeight="1" x14ac:dyDescent="0.35">
      <c r="A62" s="50"/>
      <c r="B62" s="71">
        <v>51</v>
      </c>
      <c r="C62" s="122"/>
      <c r="D62" s="105"/>
      <c r="E62" s="537"/>
      <c r="F62" s="538"/>
      <c r="G62" s="539"/>
      <c r="H62" s="111" t="s">
        <v>126</v>
      </c>
      <c r="I62" s="123"/>
      <c r="J62" s="51"/>
    </row>
    <row r="63" spans="1:10" s="52" customFormat="1" ht="30.75" customHeight="1" thickBot="1" x14ac:dyDescent="0.4">
      <c r="A63" s="50"/>
      <c r="B63" s="71">
        <v>52</v>
      </c>
      <c r="C63" s="124"/>
      <c r="D63" s="116"/>
      <c r="E63" s="556"/>
      <c r="F63" s="557"/>
      <c r="G63" s="558"/>
      <c r="H63" s="120" t="s">
        <v>126</v>
      </c>
      <c r="I63" s="125"/>
      <c r="J63" s="51"/>
    </row>
    <row r="64" spans="1:10" ht="15" thickBot="1" x14ac:dyDescent="0.4">
      <c r="A64" s="5"/>
      <c r="B64" s="9"/>
      <c r="C64" s="9"/>
      <c r="D64" s="9"/>
      <c r="E64" s="9"/>
      <c r="F64" s="9"/>
      <c r="G64" s="9"/>
      <c r="H64" s="9"/>
      <c r="I64" s="9"/>
      <c r="J64" s="10"/>
    </row>
  </sheetData>
  <sheetProtection selectLockedCells="1"/>
  <autoFilter ref="B10:I63" xr:uid="{00000000-0009-0000-0000-000003000000}">
    <filterColumn colId="0" showButton="0"/>
    <filterColumn colId="1" showButton="0"/>
    <filterColumn colId="2" showButton="0"/>
    <filterColumn colId="3" showButton="0"/>
    <filterColumn colId="4" showButton="0"/>
    <filterColumn colId="5" showButton="0"/>
    <filterColumn colId="6" showButton="0"/>
  </autoFilter>
  <mergeCells count="49">
    <mergeCell ref="E47:G47"/>
    <mergeCell ref="E48:G48"/>
    <mergeCell ref="E61:G61"/>
    <mergeCell ref="E62:G62"/>
    <mergeCell ref="E63:G63"/>
    <mergeCell ref="E34:G34"/>
    <mergeCell ref="E23:G23"/>
    <mergeCell ref="E24:G24"/>
    <mergeCell ref="E25:G25"/>
    <mergeCell ref="E26:G26"/>
    <mergeCell ref="E27:G27"/>
    <mergeCell ref="E29:G29"/>
    <mergeCell ref="E30:G30"/>
    <mergeCell ref="E31:G31"/>
    <mergeCell ref="E32:G32"/>
    <mergeCell ref="E33:G33"/>
    <mergeCell ref="E28:G28"/>
    <mergeCell ref="E45:G45"/>
    <mergeCell ref="E46:G46"/>
    <mergeCell ref="E35:G35"/>
    <mergeCell ref="E36:G36"/>
    <mergeCell ref="E37:G37"/>
    <mergeCell ref="E38:G38"/>
    <mergeCell ref="E39:G39"/>
    <mergeCell ref="E40:G40"/>
    <mergeCell ref="E41:G41"/>
    <mergeCell ref="E42:G42"/>
    <mergeCell ref="E43:G43"/>
    <mergeCell ref="E44:G44"/>
    <mergeCell ref="E22:G22"/>
    <mergeCell ref="B10:I10"/>
    <mergeCell ref="E11:G11"/>
    <mergeCell ref="E12:G12"/>
    <mergeCell ref="E14:G14"/>
    <mergeCell ref="E19:G19"/>
    <mergeCell ref="E20:G20"/>
    <mergeCell ref="E21:G21"/>
    <mergeCell ref="E13:G13"/>
    <mergeCell ref="E15:G15"/>
    <mergeCell ref="E18:G18"/>
    <mergeCell ref="E16:G16"/>
    <mergeCell ref="E17:G17"/>
    <mergeCell ref="F6:H6"/>
    <mergeCell ref="B8:E8"/>
    <mergeCell ref="F8:H8"/>
    <mergeCell ref="I2:I3"/>
    <mergeCell ref="B2:H3"/>
    <mergeCell ref="B6:E6"/>
    <mergeCell ref="I8:J8"/>
  </mergeCells>
  <dataValidations count="1">
    <dataValidation type="list" allowBlank="1" showInputMessage="1" showErrorMessage="1" sqref="C12:C63" xr:uid="{00000000-0002-0000-0300-00000000000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headerFooter>
    <oddFooter>&amp;C ANEXOS INFORME ANUAL CGM 
PAGINA 1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K134"/>
  <sheetViews>
    <sheetView showGridLines="0" topLeftCell="A65" zoomScale="90" zoomScaleNormal="90" workbookViewId="0">
      <selection activeCell="B96" sqref="B96:J96"/>
    </sheetView>
  </sheetViews>
  <sheetFormatPr baseColWidth="10" defaultColWidth="11.453125" defaultRowHeight="14.5" x14ac:dyDescent="0.35"/>
  <cols>
    <col min="1" max="1" width="2.54296875" customWidth="1"/>
    <col min="2" max="2" width="7.26953125" customWidth="1"/>
    <col min="3" max="3" width="25.26953125" customWidth="1"/>
    <col min="4" max="4" width="14.453125" customWidth="1"/>
    <col min="5" max="5" width="19.26953125" customWidth="1"/>
    <col min="6" max="6" width="11.26953125" customWidth="1"/>
    <col min="7" max="7" width="25.7265625" customWidth="1"/>
    <col min="8" max="8" width="13.453125" customWidth="1"/>
    <col min="9" max="9" width="20" customWidth="1"/>
    <col min="10" max="10" width="62" customWidth="1"/>
    <col min="11" max="11" width="8.81640625" customWidth="1"/>
  </cols>
  <sheetData>
    <row r="1" spans="1:11" ht="9" customHeight="1" x14ac:dyDescent="0.35">
      <c r="A1" s="3"/>
      <c r="B1" s="6"/>
      <c r="C1" s="6"/>
      <c r="D1" s="6"/>
      <c r="E1" s="6"/>
      <c r="F1" s="6"/>
      <c r="G1" s="6"/>
      <c r="H1" s="6"/>
      <c r="I1" s="6"/>
      <c r="J1" s="6"/>
      <c r="K1" s="7"/>
    </row>
    <row r="2" spans="1:11" ht="15" customHeight="1" x14ac:dyDescent="0.35">
      <c r="A2" s="4"/>
      <c r="B2" s="546" t="s">
        <v>120</v>
      </c>
      <c r="C2" s="546"/>
      <c r="D2" s="546"/>
      <c r="E2" s="546"/>
      <c r="F2" s="546"/>
      <c r="G2" s="546"/>
      <c r="H2" s="546"/>
      <c r="I2" s="546"/>
      <c r="J2" s="565" t="s">
        <v>177</v>
      </c>
      <c r="K2" s="8"/>
    </row>
    <row r="3" spans="1:11" ht="27" customHeight="1" x14ac:dyDescent="0.35">
      <c r="A3" s="4"/>
      <c r="B3" s="546"/>
      <c r="C3" s="546"/>
      <c r="D3" s="546"/>
      <c r="E3" s="546"/>
      <c r="F3" s="546"/>
      <c r="G3" s="546"/>
      <c r="H3" s="546"/>
      <c r="I3" s="546"/>
      <c r="J3" s="565"/>
      <c r="K3" s="8"/>
    </row>
    <row r="4" spans="1:11" x14ac:dyDescent="0.35">
      <c r="A4" s="4"/>
      <c r="B4" s="2"/>
      <c r="C4" s="2"/>
      <c r="D4" s="2"/>
      <c r="E4" s="2"/>
      <c r="F4" s="2"/>
      <c r="G4" s="2"/>
      <c r="H4" s="2"/>
      <c r="I4" s="2"/>
      <c r="J4" s="2"/>
      <c r="K4" s="8"/>
    </row>
    <row r="5" spans="1:11" x14ac:dyDescent="0.35">
      <c r="A5" s="4"/>
      <c r="B5" s="98" t="s">
        <v>205</v>
      </c>
      <c r="C5" s="98"/>
      <c r="D5" s="98"/>
      <c r="E5" s="98"/>
      <c r="F5" s="98"/>
      <c r="G5" s="98"/>
      <c r="H5" s="98"/>
      <c r="I5" s="98"/>
      <c r="J5" s="98"/>
      <c r="K5" s="8"/>
    </row>
    <row r="6" spans="1:11" x14ac:dyDescent="0.35">
      <c r="A6" s="4"/>
      <c r="B6" s="2" t="s">
        <v>216</v>
      </c>
      <c r="C6" s="2"/>
      <c r="D6" s="2"/>
      <c r="E6" s="2"/>
      <c r="F6" s="2"/>
      <c r="G6" s="2"/>
      <c r="H6" s="2"/>
      <c r="I6" s="2"/>
      <c r="J6" s="2"/>
      <c r="K6" s="8"/>
    </row>
    <row r="7" spans="1:11" x14ac:dyDescent="0.35">
      <c r="A7" s="4"/>
      <c r="B7" s="2" t="s">
        <v>206</v>
      </c>
      <c r="C7" s="2"/>
      <c r="D7" s="2"/>
      <c r="E7" s="2"/>
      <c r="F7" s="2"/>
      <c r="G7" s="2"/>
      <c r="H7" s="2"/>
      <c r="I7" s="2"/>
      <c r="J7" s="2"/>
      <c r="K7" s="8"/>
    </row>
    <row r="8" spans="1:11" x14ac:dyDescent="0.35">
      <c r="A8" s="4"/>
      <c r="B8" s="2" t="s">
        <v>217</v>
      </c>
      <c r="C8" s="2"/>
      <c r="D8" s="2"/>
      <c r="E8" s="2"/>
      <c r="F8" s="2"/>
      <c r="G8" s="2"/>
      <c r="H8" s="2"/>
      <c r="I8" s="2"/>
      <c r="J8" s="2"/>
      <c r="K8" s="8"/>
    </row>
    <row r="9" spans="1:11" x14ac:dyDescent="0.35">
      <c r="A9" s="4"/>
      <c r="B9" s="2"/>
      <c r="C9" s="2"/>
      <c r="D9" s="2"/>
      <c r="E9" s="2"/>
      <c r="F9" s="2"/>
      <c r="G9" s="2"/>
      <c r="H9" s="2"/>
      <c r="I9" s="2"/>
      <c r="J9" s="2"/>
      <c r="K9" s="8"/>
    </row>
    <row r="10" spans="1:11" x14ac:dyDescent="0.35">
      <c r="A10" s="4"/>
      <c r="B10" s="566" t="s">
        <v>201</v>
      </c>
      <c r="C10" s="566"/>
      <c r="D10" s="99" t="s">
        <v>184</v>
      </c>
      <c r="E10" s="99"/>
      <c r="F10" s="99"/>
      <c r="G10" s="99" t="s">
        <v>189</v>
      </c>
      <c r="H10" s="99" t="s">
        <v>192</v>
      </c>
      <c r="I10" s="566" t="s">
        <v>184</v>
      </c>
      <c r="J10" s="566"/>
      <c r="K10" s="8"/>
    </row>
    <row r="11" spans="1:11" ht="30.75" customHeight="1" x14ac:dyDescent="0.35">
      <c r="A11" s="4"/>
      <c r="B11" s="562" t="s">
        <v>180</v>
      </c>
      <c r="C11" s="562"/>
      <c r="D11" s="100" t="s">
        <v>185</v>
      </c>
      <c r="E11" s="100"/>
      <c r="F11" s="100"/>
      <c r="G11" s="101" t="s">
        <v>191</v>
      </c>
      <c r="H11" s="101">
        <v>1</v>
      </c>
      <c r="I11" s="564" t="s">
        <v>190</v>
      </c>
      <c r="J11" s="564"/>
      <c r="K11" s="8"/>
    </row>
    <row r="12" spans="1:11" ht="32.25" customHeight="1" x14ac:dyDescent="0.35">
      <c r="A12" s="4"/>
      <c r="B12" s="562" t="s">
        <v>178</v>
      </c>
      <c r="C12" s="562"/>
      <c r="D12" s="102" t="s">
        <v>193</v>
      </c>
      <c r="E12" s="100"/>
      <c r="F12" s="100"/>
      <c r="G12" s="101" t="s">
        <v>191</v>
      </c>
      <c r="H12" s="101">
        <v>1</v>
      </c>
      <c r="I12" s="564" t="s">
        <v>218</v>
      </c>
      <c r="J12" s="564"/>
      <c r="K12" s="8"/>
    </row>
    <row r="13" spans="1:11" x14ac:dyDescent="0.35">
      <c r="A13" s="4"/>
      <c r="B13" s="562" t="s">
        <v>179</v>
      </c>
      <c r="C13" s="562"/>
      <c r="D13" s="102" t="s">
        <v>194</v>
      </c>
      <c r="E13" s="100"/>
      <c r="F13" s="100"/>
      <c r="G13" s="101" t="s">
        <v>186</v>
      </c>
      <c r="H13" s="101">
        <v>1</v>
      </c>
      <c r="I13" s="563" t="s">
        <v>198</v>
      </c>
      <c r="J13" s="563"/>
      <c r="K13" s="8"/>
    </row>
    <row r="14" spans="1:11" x14ac:dyDescent="0.35">
      <c r="A14" s="4"/>
      <c r="B14" s="562" t="s">
        <v>181</v>
      </c>
      <c r="C14" s="562"/>
      <c r="D14" s="102" t="s">
        <v>195</v>
      </c>
      <c r="E14" s="100"/>
      <c r="F14" s="100"/>
      <c r="G14" s="101" t="s">
        <v>186</v>
      </c>
      <c r="H14" s="101">
        <v>1</v>
      </c>
      <c r="I14" s="563" t="s">
        <v>219</v>
      </c>
      <c r="J14" s="563"/>
      <c r="K14" s="8"/>
    </row>
    <row r="15" spans="1:11" x14ac:dyDescent="0.35">
      <c r="A15" s="4"/>
      <c r="B15" s="562" t="s">
        <v>182</v>
      </c>
      <c r="C15" s="562"/>
      <c r="D15" s="103" t="s">
        <v>196</v>
      </c>
      <c r="E15" s="100"/>
      <c r="F15" s="100"/>
      <c r="G15" s="101" t="s">
        <v>188</v>
      </c>
      <c r="H15" s="101">
        <v>1</v>
      </c>
      <c r="I15" s="563" t="s">
        <v>199</v>
      </c>
      <c r="J15" s="563"/>
      <c r="K15" s="8"/>
    </row>
    <row r="16" spans="1:11" ht="35.25" customHeight="1" thickBot="1" x14ac:dyDescent="0.4">
      <c r="A16" s="4"/>
      <c r="B16" s="562" t="s">
        <v>183</v>
      </c>
      <c r="C16" s="562"/>
      <c r="D16" s="103" t="s">
        <v>197</v>
      </c>
      <c r="E16" s="100"/>
      <c r="F16" s="100"/>
      <c r="G16" s="101" t="s">
        <v>187</v>
      </c>
      <c r="H16" s="101">
        <v>1</v>
      </c>
      <c r="I16" s="564" t="s">
        <v>200</v>
      </c>
      <c r="J16" s="564"/>
      <c r="K16" s="8"/>
    </row>
    <row r="17" spans="1:11" ht="21.5" thickBot="1" x14ac:dyDescent="0.4">
      <c r="A17" s="4"/>
      <c r="B17" s="381" t="s">
        <v>79</v>
      </c>
      <c r="C17" s="382"/>
      <c r="D17" s="382"/>
      <c r="E17" s="382"/>
      <c r="F17" s="382"/>
      <c r="G17" s="382"/>
      <c r="H17" s="382"/>
      <c r="I17" s="382"/>
      <c r="J17" s="383"/>
      <c r="K17" s="8"/>
    </row>
    <row r="18" spans="1:11" x14ac:dyDescent="0.35">
      <c r="A18" s="4"/>
      <c r="B18" s="2"/>
      <c r="C18" s="2"/>
      <c r="D18" s="2"/>
      <c r="E18" s="2"/>
      <c r="F18" s="2"/>
      <c r="G18" s="2"/>
      <c r="H18" s="2"/>
      <c r="I18" s="2"/>
      <c r="J18" s="2"/>
      <c r="K18" s="8"/>
    </row>
    <row r="19" spans="1:11" x14ac:dyDescent="0.35">
      <c r="A19" s="4"/>
      <c r="B19" s="98" t="s">
        <v>204</v>
      </c>
      <c r="C19" s="98"/>
      <c r="D19" s="98"/>
      <c r="E19" s="98"/>
      <c r="F19" s="98"/>
      <c r="G19" s="98"/>
      <c r="H19" s="98"/>
      <c r="I19" s="98"/>
      <c r="J19" s="98"/>
      <c r="K19" s="8"/>
    </row>
    <row r="20" spans="1:11" ht="32.25" customHeight="1" x14ac:dyDescent="0.35">
      <c r="A20" s="4"/>
      <c r="B20" s="561" t="s">
        <v>207</v>
      </c>
      <c r="C20" s="561"/>
      <c r="D20" s="561"/>
      <c r="E20" s="561"/>
      <c r="F20" s="561"/>
      <c r="G20" s="561"/>
      <c r="H20" s="561"/>
      <c r="I20" s="561"/>
      <c r="J20" s="561"/>
      <c r="K20" s="8"/>
    </row>
    <row r="21" spans="1:11" ht="31.5" customHeight="1" x14ac:dyDescent="0.35">
      <c r="A21" s="4"/>
      <c r="B21" s="561" t="s">
        <v>220</v>
      </c>
      <c r="C21" s="561"/>
      <c r="D21" s="561"/>
      <c r="E21" s="561"/>
      <c r="F21" s="561"/>
      <c r="G21" s="561"/>
      <c r="H21" s="561"/>
      <c r="I21" s="561"/>
      <c r="J21" s="561"/>
      <c r="K21" s="8"/>
    </row>
    <row r="22" spans="1:11" ht="20.25" customHeight="1" x14ac:dyDescent="0.35">
      <c r="A22" s="4"/>
      <c r="B22" s="2" t="s">
        <v>208</v>
      </c>
      <c r="C22" s="129"/>
      <c r="D22" s="129"/>
      <c r="E22" s="129"/>
      <c r="F22" s="129"/>
      <c r="G22" s="129"/>
      <c r="H22" s="129"/>
      <c r="I22" s="129"/>
      <c r="J22" s="129"/>
      <c r="K22" s="8"/>
    </row>
    <row r="23" spans="1:11" ht="21.75" customHeight="1" x14ac:dyDescent="0.35">
      <c r="A23" s="4"/>
      <c r="B23" s="2" t="s">
        <v>221</v>
      </c>
      <c r="C23" s="2"/>
      <c r="D23" s="2"/>
      <c r="E23" s="2"/>
      <c r="F23" s="2"/>
      <c r="G23" s="2"/>
      <c r="H23" s="2"/>
      <c r="I23" s="2"/>
      <c r="J23" s="2"/>
      <c r="K23" s="8"/>
    </row>
    <row r="24" spans="1:11" ht="35.25" customHeight="1" x14ac:dyDescent="0.35">
      <c r="A24" s="4"/>
      <c r="B24" s="559" t="s">
        <v>212</v>
      </c>
      <c r="C24" s="559"/>
      <c r="D24" s="559"/>
      <c r="E24" s="559"/>
      <c r="F24" s="559"/>
      <c r="G24" s="559"/>
      <c r="H24" s="559"/>
      <c r="I24" s="559"/>
      <c r="J24" s="559"/>
      <c r="K24" s="8"/>
    </row>
    <row r="25" spans="1:11" ht="15" thickBot="1" x14ac:dyDescent="0.4">
      <c r="A25" s="4"/>
      <c r="B25" s="2"/>
      <c r="C25" s="2"/>
      <c r="D25" s="2"/>
      <c r="E25" s="2"/>
      <c r="F25" s="2"/>
      <c r="G25" s="2"/>
      <c r="H25" s="2"/>
      <c r="I25" s="2"/>
      <c r="J25" s="2"/>
      <c r="K25" s="8"/>
    </row>
    <row r="26" spans="1:11" ht="21.5" thickBot="1" x14ac:dyDescent="0.4">
      <c r="A26" s="4"/>
      <c r="B26" s="381" t="s">
        <v>173</v>
      </c>
      <c r="C26" s="382"/>
      <c r="D26" s="382"/>
      <c r="E26" s="382"/>
      <c r="F26" s="382"/>
      <c r="G26" s="382"/>
      <c r="H26" s="382"/>
      <c r="I26" s="382"/>
      <c r="J26" s="383"/>
      <c r="K26" s="8"/>
    </row>
    <row r="27" spans="1:11" x14ac:dyDescent="0.35">
      <c r="A27" s="4"/>
      <c r="B27" s="2"/>
      <c r="C27" s="2"/>
      <c r="D27" s="2"/>
      <c r="E27" s="2"/>
      <c r="F27" s="2"/>
      <c r="G27" s="2"/>
      <c r="H27" s="2"/>
      <c r="I27" s="2"/>
      <c r="J27" s="2"/>
      <c r="K27" s="8"/>
    </row>
    <row r="28" spans="1:11" x14ac:dyDescent="0.35">
      <c r="A28" s="4"/>
      <c r="B28" s="98" t="s">
        <v>204</v>
      </c>
      <c r="C28" s="98"/>
      <c r="D28" s="98"/>
      <c r="E28" s="98"/>
      <c r="F28" s="98"/>
      <c r="G28" s="98"/>
      <c r="H28" s="98"/>
      <c r="I28" s="98"/>
      <c r="J28" s="98"/>
      <c r="K28" s="8"/>
    </row>
    <row r="29" spans="1:11" ht="22.5" customHeight="1" x14ac:dyDescent="0.35">
      <c r="A29" s="4"/>
      <c r="B29" s="130" t="s">
        <v>222</v>
      </c>
      <c r="C29" s="130"/>
      <c r="D29" s="130"/>
      <c r="E29" s="130"/>
      <c r="F29" s="130"/>
      <c r="G29" s="130"/>
      <c r="H29" s="130"/>
      <c r="I29" s="130"/>
      <c r="J29" s="130"/>
      <c r="K29" s="8"/>
    </row>
    <row r="30" spans="1:11" ht="21.75" customHeight="1" x14ac:dyDescent="0.35">
      <c r="A30" s="4"/>
      <c r="B30" s="130" t="s">
        <v>209</v>
      </c>
      <c r="C30" s="130"/>
      <c r="D30" s="130"/>
      <c r="E30" s="130"/>
      <c r="F30" s="130"/>
      <c r="G30" s="130"/>
      <c r="H30" s="130"/>
      <c r="I30" s="130"/>
      <c r="J30" s="130"/>
      <c r="K30" s="8"/>
    </row>
    <row r="31" spans="1:11" ht="24.75" customHeight="1" x14ac:dyDescent="0.35">
      <c r="A31" s="4"/>
      <c r="B31" s="130" t="s">
        <v>215</v>
      </c>
      <c r="C31" s="130"/>
      <c r="D31" s="130"/>
      <c r="E31" s="130"/>
      <c r="F31" s="130"/>
      <c r="G31" s="130"/>
      <c r="H31" s="130"/>
      <c r="I31" s="130"/>
      <c r="J31" s="130"/>
      <c r="K31" s="8"/>
    </row>
    <row r="32" spans="1:11" ht="65.25" customHeight="1" x14ac:dyDescent="0.35">
      <c r="A32" s="4"/>
      <c r="B32" s="561" t="s">
        <v>223</v>
      </c>
      <c r="C32" s="561"/>
      <c r="D32" s="561"/>
      <c r="E32" s="561"/>
      <c r="F32" s="561"/>
      <c r="G32" s="561"/>
      <c r="H32" s="561"/>
      <c r="I32" s="561"/>
      <c r="J32" s="561"/>
      <c r="K32" s="8"/>
    </row>
    <row r="33" spans="1:11" x14ac:dyDescent="0.35">
      <c r="A33" s="4"/>
      <c r="B33" s="130" t="s">
        <v>224</v>
      </c>
      <c r="C33" s="130"/>
      <c r="D33" s="130"/>
      <c r="E33" s="130"/>
      <c r="F33" s="130"/>
      <c r="G33" s="130"/>
      <c r="H33" s="130"/>
      <c r="I33" s="130"/>
      <c r="J33" s="130"/>
      <c r="K33" s="8"/>
    </row>
    <row r="34" spans="1:11" ht="34.5" customHeight="1" x14ac:dyDescent="0.35">
      <c r="A34" s="4"/>
      <c r="B34" s="559" t="s">
        <v>210</v>
      </c>
      <c r="C34" s="559"/>
      <c r="D34" s="559"/>
      <c r="E34" s="559"/>
      <c r="F34" s="559"/>
      <c r="G34" s="559"/>
      <c r="H34" s="559"/>
      <c r="I34" s="559"/>
      <c r="J34" s="559"/>
      <c r="K34" s="8"/>
    </row>
    <row r="35" spans="1:11" x14ac:dyDescent="0.35">
      <c r="A35" s="4"/>
      <c r="B35" s="2"/>
      <c r="C35" s="2"/>
      <c r="D35" s="2"/>
      <c r="E35" s="2"/>
      <c r="F35" s="2"/>
      <c r="G35" s="2"/>
      <c r="H35" s="2"/>
      <c r="I35" s="2"/>
      <c r="J35" s="2"/>
      <c r="K35" s="8"/>
    </row>
    <row r="36" spans="1:11" ht="15" thickBot="1" x14ac:dyDescent="0.4">
      <c r="A36" s="4"/>
      <c r="B36" s="2"/>
      <c r="C36" s="2"/>
      <c r="D36" s="2"/>
      <c r="E36" s="2"/>
      <c r="F36" s="2"/>
      <c r="G36" s="2"/>
      <c r="H36" s="2"/>
      <c r="I36" s="2"/>
      <c r="J36" s="2"/>
      <c r="K36" s="8"/>
    </row>
    <row r="37" spans="1:11" ht="21.5" thickBot="1" x14ac:dyDescent="0.4">
      <c r="A37" s="4"/>
      <c r="B37" s="381" t="s">
        <v>80</v>
      </c>
      <c r="C37" s="382"/>
      <c r="D37" s="382"/>
      <c r="E37" s="382"/>
      <c r="F37" s="382"/>
      <c r="G37" s="382"/>
      <c r="H37" s="382"/>
      <c r="I37" s="382"/>
      <c r="J37" s="383"/>
      <c r="K37" s="8"/>
    </row>
    <row r="38" spans="1:11" x14ac:dyDescent="0.35">
      <c r="A38" s="4"/>
      <c r="B38" s="2"/>
      <c r="C38" s="2"/>
      <c r="D38" s="2"/>
      <c r="E38" s="2"/>
      <c r="F38" s="2"/>
      <c r="G38" s="2"/>
      <c r="H38" s="2"/>
      <c r="I38" s="2"/>
      <c r="J38" s="2"/>
      <c r="K38" s="8"/>
    </row>
    <row r="39" spans="1:11" x14ac:dyDescent="0.35">
      <c r="A39" s="4"/>
      <c r="B39" s="98" t="s">
        <v>204</v>
      </c>
      <c r="C39" s="98"/>
      <c r="D39" s="98"/>
      <c r="E39" s="98"/>
      <c r="F39" s="98"/>
      <c r="G39" s="98"/>
      <c r="H39" s="98"/>
      <c r="I39" s="98"/>
      <c r="J39" s="98"/>
      <c r="K39" s="8"/>
    </row>
    <row r="40" spans="1:11" x14ac:dyDescent="0.35">
      <c r="A40" s="4"/>
      <c r="B40" s="2"/>
      <c r="C40" s="2"/>
      <c r="D40" s="2"/>
      <c r="E40" s="2"/>
      <c r="F40" s="2"/>
      <c r="G40" s="2"/>
      <c r="H40" s="2"/>
      <c r="I40" s="2"/>
      <c r="J40" s="2"/>
      <c r="K40" s="8"/>
    </row>
    <row r="41" spans="1:11" s="133" customFormat="1" ht="22.5" customHeight="1" x14ac:dyDescent="0.35">
      <c r="A41" s="131"/>
      <c r="B41" s="130" t="s">
        <v>225</v>
      </c>
      <c r="C41" s="130"/>
      <c r="D41" s="130"/>
      <c r="E41" s="130"/>
      <c r="F41" s="130"/>
      <c r="G41" s="130"/>
      <c r="H41" s="130"/>
      <c r="I41" s="130"/>
      <c r="J41" s="130"/>
      <c r="K41" s="132"/>
    </row>
    <row r="42" spans="1:11" s="133" customFormat="1" ht="34.5" customHeight="1" x14ac:dyDescent="0.35">
      <c r="A42" s="131"/>
      <c r="B42" s="561" t="s">
        <v>226</v>
      </c>
      <c r="C42" s="561"/>
      <c r="D42" s="561"/>
      <c r="E42" s="561"/>
      <c r="F42" s="561"/>
      <c r="G42" s="561"/>
      <c r="H42" s="561"/>
      <c r="I42" s="561"/>
      <c r="J42" s="561"/>
      <c r="K42" s="132"/>
    </row>
    <row r="43" spans="1:11" ht="61.5" customHeight="1" x14ac:dyDescent="0.35">
      <c r="A43" s="4"/>
      <c r="B43" s="561" t="s">
        <v>227</v>
      </c>
      <c r="C43" s="561"/>
      <c r="D43" s="561"/>
      <c r="E43" s="561"/>
      <c r="F43" s="561"/>
      <c r="G43" s="561"/>
      <c r="H43" s="561"/>
      <c r="I43" s="561"/>
      <c r="J43" s="561"/>
      <c r="K43" s="8"/>
    </row>
    <row r="44" spans="1:11" x14ac:dyDescent="0.35">
      <c r="A44" s="4"/>
      <c r="B44" s="130" t="s">
        <v>228</v>
      </c>
      <c r="C44" s="130"/>
      <c r="D44" s="130"/>
      <c r="E44" s="130"/>
      <c r="F44" s="130"/>
      <c r="G44" s="130"/>
      <c r="H44" s="130"/>
      <c r="I44" s="130"/>
      <c r="J44" s="130"/>
      <c r="K44" s="8"/>
    </row>
    <row r="45" spans="1:11" ht="36" customHeight="1" x14ac:dyDescent="0.35">
      <c r="A45" s="4"/>
      <c r="B45" s="559" t="s">
        <v>211</v>
      </c>
      <c r="C45" s="559"/>
      <c r="D45" s="559"/>
      <c r="E45" s="559"/>
      <c r="F45" s="559"/>
      <c r="G45" s="559"/>
      <c r="H45" s="559"/>
      <c r="I45" s="559"/>
      <c r="J45" s="559"/>
      <c r="K45" s="8"/>
    </row>
    <row r="46" spans="1:11" x14ac:dyDescent="0.35">
      <c r="A46" s="4"/>
      <c r="B46" s="2"/>
      <c r="C46" s="2"/>
      <c r="D46" s="2"/>
      <c r="E46" s="2"/>
      <c r="F46" s="2"/>
      <c r="G46" s="2"/>
      <c r="H46" s="2"/>
      <c r="I46" s="2"/>
      <c r="J46" s="2"/>
      <c r="K46" s="8"/>
    </row>
    <row r="47" spans="1:11" ht="15" thickBot="1" x14ac:dyDescent="0.4">
      <c r="A47" s="4"/>
      <c r="B47" s="2"/>
      <c r="C47" s="2"/>
      <c r="D47" s="2"/>
      <c r="E47" s="2"/>
      <c r="F47" s="2"/>
      <c r="G47" s="2"/>
      <c r="H47" s="2"/>
      <c r="I47" s="2"/>
      <c r="J47" s="2"/>
      <c r="K47" s="8"/>
    </row>
    <row r="48" spans="1:11" ht="21.5" thickBot="1" x14ac:dyDescent="0.4">
      <c r="A48" s="4"/>
      <c r="B48" s="381" t="s">
        <v>85</v>
      </c>
      <c r="C48" s="382"/>
      <c r="D48" s="382"/>
      <c r="E48" s="382"/>
      <c r="F48" s="382"/>
      <c r="G48" s="382"/>
      <c r="H48" s="382"/>
      <c r="I48" s="382"/>
      <c r="J48" s="383"/>
      <c r="K48" s="8"/>
    </row>
    <row r="49" spans="1:11" x14ac:dyDescent="0.35">
      <c r="A49" s="4"/>
      <c r="B49" s="2"/>
      <c r="C49" s="2"/>
      <c r="D49" s="2"/>
      <c r="E49" s="2"/>
      <c r="F49" s="2"/>
      <c r="G49" s="2"/>
      <c r="H49" s="2"/>
      <c r="I49" s="2"/>
      <c r="J49" s="2"/>
      <c r="K49" s="8"/>
    </row>
    <row r="50" spans="1:11" x14ac:dyDescent="0.35">
      <c r="A50" s="4"/>
      <c r="B50" s="98" t="s">
        <v>204</v>
      </c>
      <c r="C50" s="98"/>
      <c r="D50" s="98"/>
      <c r="E50" s="98"/>
      <c r="F50" s="98"/>
      <c r="G50" s="98"/>
      <c r="H50" s="98"/>
      <c r="I50" s="98"/>
      <c r="J50" s="98"/>
      <c r="K50" s="8"/>
    </row>
    <row r="51" spans="1:11" x14ac:dyDescent="0.35">
      <c r="A51" s="4"/>
      <c r="B51" s="2"/>
      <c r="C51" s="2"/>
      <c r="D51" s="2"/>
      <c r="E51" s="2"/>
      <c r="F51" s="2"/>
      <c r="G51" s="2"/>
      <c r="H51" s="2"/>
      <c r="I51" s="2"/>
      <c r="J51" s="2"/>
      <c r="K51" s="8"/>
    </row>
    <row r="52" spans="1:11" x14ac:dyDescent="0.35">
      <c r="A52" s="4"/>
      <c r="B52" s="2" t="s">
        <v>213</v>
      </c>
      <c r="C52" s="2"/>
      <c r="D52" s="2"/>
      <c r="E52" s="2"/>
      <c r="F52" s="2"/>
      <c r="G52" s="2"/>
      <c r="H52" s="2"/>
      <c r="I52" s="2"/>
      <c r="J52" s="2"/>
      <c r="K52" s="8"/>
    </row>
    <row r="53" spans="1:11" x14ac:dyDescent="0.35">
      <c r="A53" s="4"/>
      <c r="B53" s="2" t="s">
        <v>229</v>
      </c>
      <c r="C53" s="2"/>
      <c r="D53" s="2"/>
      <c r="E53" s="2"/>
      <c r="F53" s="2"/>
      <c r="G53" s="2"/>
      <c r="H53" s="2"/>
      <c r="I53" s="2"/>
      <c r="J53" s="2"/>
      <c r="K53" s="8"/>
    </row>
    <row r="54" spans="1:11" x14ac:dyDescent="0.35">
      <c r="A54" s="4"/>
      <c r="B54" s="2" t="s">
        <v>230</v>
      </c>
      <c r="C54" s="2"/>
      <c r="D54" s="2"/>
      <c r="E54" s="2"/>
      <c r="F54" s="2"/>
      <c r="G54" s="2"/>
      <c r="H54" s="2"/>
      <c r="I54" s="2"/>
      <c r="J54" s="2"/>
      <c r="K54" s="8"/>
    </row>
    <row r="55" spans="1:11" x14ac:dyDescent="0.35">
      <c r="A55" s="4"/>
      <c r="B55" s="2" t="s">
        <v>221</v>
      </c>
      <c r="C55" s="2"/>
      <c r="D55" s="2"/>
      <c r="E55" s="2"/>
      <c r="F55" s="2"/>
      <c r="G55" s="2"/>
      <c r="H55" s="2"/>
      <c r="I55" s="2"/>
      <c r="J55" s="2"/>
      <c r="K55" s="8"/>
    </row>
    <row r="56" spans="1:11" ht="33.75" customHeight="1" x14ac:dyDescent="0.35">
      <c r="A56" s="4"/>
      <c r="B56" s="559" t="s">
        <v>231</v>
      </c>
      <c r="C56" s="559"/>
      <c r="D56" s="559"/>
      <c r="E56" s="559"/>
      <c r="F56" s="559"/>
      <c r="G56" s="559"/>
      <c r="H56" s="559"/>
      <c r="I56" s="559"/>
      <c r="J56" s="559"/>
      <c r="K56" s="8"/>
    </row>
    <row r="57" spans="1:11" ht="15" thickBot="1" x14ac:dyDescent="0.4">
      <c r="A57" s="4"/>
      <c r="B57" s="2"/>
      <c r="C57" s="2"/>
      <c r="D57" s="2"/>
      <c r="E57" s="2"/>
      <c r="F57" s="2"/>
      <c r="G57" s="2"/>
      <c r="H57" s="2"/>
      <c r="I57" s="2"/>
      <c r="J57" s="2"/>
      <c r="K57" s="8"/>
    </row>
    <row r="58" spans="1:11" ht="21.5" thickBot="1" x14ac:dyDescent="0.4">
      <c r="A58" s="4"/>
      <c r="B58" s="381" t="s">
        <v>86</v>
      </c>
      <c r="C58" s="382"/>
      <c r="D58" s="382"/>
      <c r="E58" s="382"/>
      <c r="F58" s="382"/>
      <c r="G58" s="382"/>
      <c r="H58" s="382"/>
      <c r="I58" s="382"/>
      <c r="J58" s="383"/>
      <c r="K58" s="8"/>
    </row>
    <row r="59" spans="1:11" x14ac:dyDescent="0.35">
      <c r="A59" s="4"/>
      <c r="B59" s="2"/>
      <c r="C59" s="2"/>
      <c r="D59" s="2"/>
      <c r="E59" s="2"/>
      <c r="F59" s="2"/>
      <c r="G59" s="2"/>
      <c r="H59" s="2"/>
      <c r="I59" s="2"/>
      <c r="J59" s="2"/>
      <c r="K59" s="8"/>
    </row>
    <row r="60" spans="1:11" x14ac:dyDescent="0.35">
      <c r="A60" s="4"/>
      <c r="B60" s="98" t="s">
        <v>204</v>
      </c>
      <c r="C60" s="98"/>
      <c r="D60" s="98"/>
      <c r="E60" s="98"/>
      <c r="F60" s="98"/>
      <c r="G60" s="98"/>
      <c r="H60" s="98"/>
      <c r="I60" s="98"/>
      <c r="J60" s="98"/>
      <c r="K60" s="8"/>
    </row>
    <row r="61" spans="1:11" x14ac:dyDescent="0.35">
      <c r="A61" s="4"/>
      <c r="B61" s="2"/>
      <c r="C61" s="2"/>
      <c r="D61" s="2"/>
      <c r="E61" s="2"/>
      <c r="F61" s="2"/>
      <c r="G61" s="2"/>
      <c r="H61" s="2"/>
      <c r="I61" s="2"/>
      <c r="J61" s="2"/>
      <c r="K61" s="8"/>
    </row>
    <row r="62" spans="1:11" x14ac:dyDescent="0.35">
      <c r="A62" s="4"/>
      <c r="B62" s="2" t="s">
        <v>232</v>
      </c>
      <c r="C62" s="2"/>
      <c r="D62" s="2"/>
      <c r="E62" s="2"/>
      <c r="F62" s="2"/>
      <c r="G62" s="2"/>
      <c r="H62" s="2"/>
      <c r="I62" s="2"/>
      <c r="J62" s="2"/>
      <c r="K62" s="8"/>
    </row>
    <row r="63" spans="1:11" x14ac:dyDescent="0.35">
      <c r="A63" s="4"/>
      <c r="B63" s="130" t="s">
        <v>233</v>
      </c>
      <c r="C63" s="2"/>
      <c r="D63" s="2"/>
      <c r="E63" s="2"/>
      <c r="F63" s="2"/>
      <c r="G63" s="2"/>
      <c r="H63" s="2"/>
      <c r="I63" s="2"/>
      <c r="J63" s="2"/>
      <c r="K63" s="8"/>
    </row>
    <row r="64" spans="1:11" x14ac:dyDescent="0.35">
      <c r="A64" s="4"/>
      <c r="B64" s="2" t="s">
        <v>234</v>
      </c>
      <c r="C64" s="2"/>
      <c r="D64" s="2"/>
      <c r="E64" s="2"/>
      <c r="F64" s="2"/>
      <c r="G64" s="2"/>
      <c r="H64" s="2"/>
      <c r="I64" s="2"/>
      <c r="J64" s="2"/>
      <c r="K64" s="8"/>
    </row>
    <row r="65" spans="1:11" ht="39.75" customHeight="1" x14ac:dyDescent="0.35">
      <c r="A65" s="4"/>
      <c r="B65" s="559" t="s">
        <v>214</v>
      </c>
      <c r="C65" s="559"/>
      <c r="D65" s="559"/>
      <c r="E65" s="559"/>
      <c r="F65" s="559"/>
      <c r="G65" s="559"/>
      <c r="H65" s="559"/>
      <c r="I65" s="559"/>
      <c r="J65" s="559"/>
      <c r="K65" s="8"/>
    </row>
    <row r="66" spans="1:11" ht="15" thickBot="1" x14ac:dyDescent="0.4">
      <c r="A66" s="4"/>
      <c r="B66" s="2"/>
      <c r="C66" s="2"/>
      <c r="D66" s="2"/>
      <c r="E66" s="2"/>
      <c r="F66" s="2"/>
      <c r="G66" s="2"/>
      <c r="H66" s="2"/>
      <c r="I66" s="2"/>
      <c r="J66" s="2"/>
      <c r="K66" s="8"/>
    </row>
    <row r="67" spans="1:11" ht="21.5" thickBot="1" x14ac:dyDescent="0.4">
      <c r="A67" s="4"/>
      <c r="B67" s="381" t="s">
        <v>87</v>
      </c>
      <c r="C67" s="382"/>
      <c r="D67" s="382"/>
      <c r="E67" s="382"/>
      <c r="F67" s="382"/>
      <c r="G67" s="382"/>
      <c r="H67" s="382"/>
      <c r="I67" s="382"/>
      <c r="J67" s="383"/>
      <c r="K67" s="8"/>
    </row>
    <row r="68" spans="1:11" x14ac:dyDescent="0.35">
      <c r="A68" s="4"/>
      <c r="B68" s="2"/>
      <c r="C68" s="2"/>
      <c r="D68" s="2"/>
      <c r="E68" s="2"/>
      <c r="F68" s="2"/>
      <c r="G68" s="2"/>
      <c r="H68" s="2"/>
      <c r="I68" s="2"/>
      <c r="J68" s="2"/>
      <c r="K68" s="8"/>
    </row>
    <row r="69" spans="1:11" x14ac:dyDescent="0.35">
      <c r="A69" s="4"/>
      <c r="B69" s="98" t="s">
        <v>204</v>
      </c>
      <c r="C69" s="98"/>
      <c r="D69" s="98"/>
      <c r="E69" s="98"/>
      <c r="F69" s="98"/>
      <c r="G69" s="98"/>
      <c r="H69" s="98"/>
      <c r="I69" s="98"/>
      <c r="J69" s="98"/>
      <c r="K69" s="8"/>
    </row>
    <row r="70" spans="1:11" x14ac:dyDescent="0.35">
      <c r="A70" s="4"/>
      <c r="B70" s="2"/>
      <c r="C70" s="2"/>
      <c r="D70" s="2"/>
      <c r="E70" s="2"/>
      <c r="F70" s="2"/>
      <c r="G70" s="2"/>
      <c r="H70" s="2"/>
      <c r="I70" s="2"/>
      <c r="J70" s="2"/>
      <c r="K70" s="8"/>
    </row>
    <row r="71" spans="1:11" x14ac:dyDescent="0.35">
      <c r="A71" s="4"/>
      <c r="B71" s="559" t="s">
        <v>235</v>
      </c>
      <c r="C71" s="559"/>
      <c r="D71" s="559"/>
      <c r="E71" s="559"/>
      <c r="F71" s="559"/>
      <c r="G71" s="559"/>
      <c r="H71" s="559"/>
      <c r="I71" s="559"/>
      <c r="J71" s="559"/>
      <c r="K71" s="8"/>
    </row>
    <row r="72" spans="1:11" x14ac:dyDescent="0.35">
      <c r="A72" s="4"/>
      <c r="B72" s="559"/>
      <c r="C72" s="559"/>
      <c r="D72" s="559"/>
      <c r="E72" s="559"/>
      <c r="F72" s="559"/>
      <c r="G72" s="559"/>
      <c r="H72" s="559"/>
      <c r="I72" s="559"/>
      <c r="J72" s="559"/>
      <c r="K72" s="8"/>
    </row>
    <row r="73" spans="1:11" ht="36" customHeight="1" x14ac:dyDescent="0.35">
      <c r="A73" s="4"/>
      <c r="B73" s="559" t="s">
        <v>236</v>
      </c>
      <c r="C73" s="559"/>
      <c r="D73" s="559"/>
      <c r="E73" s="559"/>
      <c r="F73" s="559"/>
      <c r="G73" s="559"/>
      <c r="H73" s="559"/>
      <c r="I73" s="559"/>
      <c r="J73" s="559"/>
      <c r="K73" s="8"/>
    </row>
    <row r="74" spans="1:11" ht="15" thickBot="1" x14ac:dyDescent="0.4">
      <c r="A74" s="4"/>
      <c r="B74" s="2"/>
      <c r="C74" s="2"/>
      <c r="D74" s="2"/>
      <c r="E74" s="2"/>
      <c r="F74" s="2"/>
      <c r="G74" s="2"/>
      <c r="H74" s="2"/>
      <c r="I74" s="2"/>
      <c r="J74" s="2"/>
      <c r="K74" s="8"/>
    </row>
    <row r="75" spans="1:11" ht="21.5" thickBot="1" x14ac:dyDescent="0.4">
      <c r="A75" s="4"/>
      <c r="B75" s="381" t="s">
        <v>89</v>
      </c>
      <c r="C75" s="382"/>
      <c r="D75" s="382"/>
      <c r="E75" s="382"/>
      <c r="F75" s="382"/>
      <c r="G75" s="382"/>
      <c r="H75" s="382"/>
      <c r="I75" s="382"/>
      <c r="J75" s="383"/>
      <c r="K75" s="8"/>
    </row>
    <row r="76" spans="1:11" x14ac:dyDescent="0.35">
      <c r="A76" s="4"/>
      <c r="B76" s="2"/>
      <c r="C76" s="2"/>
      <c r="D76" s="2"/>
      <c r="E76" s="2"/>
      <c r="F76" s="2"/>
      <c r="G76" s="2"/>
      <c r="H76" s="2"/>
      <c r="I76" s="2"/>
      <c r="J76" s="2"/>
      <c r="K76" s="8"/>
    </row>
    <row r="77" spans="1:11" x14ac:dyDescent="0.35">
      <c r="A77" s="4"/>
      <c r="B77" s="98" t="s">
        <v>204</v>
      </c>
      <c r="C77" s="98"/>
      <c r="D77" s="98"/>
      <c r="E77" s="98"/>
      <c r="F77" s="98"/>
      <c r="G77" s="98"/>
      <c r="H77" s="98"/>
      <c r="I77" s="98"/>
      <c r="J77" s="98"/>
      <c r="K77" s="8"/>
    </row>
    <row r="78" spans="1:11" x14ac:dyDescent="0.35">
      <c r="A78" s="4"/>
      <c r="B78" s="2"/>
      <c r="C78" s="2"/>
      <c r="D78" s="2"/>
      <c r="E78" s="2"/>
      <c r="F78" s="2"/>
      <c r="G78" s="2"/>
      <c r="H78" s="2"/>
      <c r="I78" s="2"/>
      <c r="J78" s="2"/>
      <c r="K78" s="8"/>
    </row>
    <row r="79" spans="1:11" x14ac:dyDescent="0.35">
      <c r="A79" s="4"/>
      <c r="B79" s="2" t="s">
        <v>237</v>
      </c>
      <c r="C79" s="2"/>
      <c r="D79" s="2"/>
      <c r="E79" s="2"/>
      <c r="F79" s="2"/>
      <c r="G79" s="2"/>
      <c r="H79" s="2"/>
      <c r="I79" s="2"/>
      <c r="J79" s="2"/>
      <c r="K79" s="8"/>
    </row>
    <row r="80" spans="1:11" ht="18" customHeight="1" x14ac:dyDescent="0.35">
      <c r="A80" s="4"/>
      <c r="B80" s="2" t="s">
        <v>238</v>
      </c>
      <c r="C80" s="2"/>
      <c r="D80" s="2"/>
      <c r="E80" s="2"/>
      <c r="F80" s="2"/>
      <c r="G80" s="2"/>
      <c r="H80" s="2"/>
      <c r="I80" s="2"/>
      <c r="J80" s="2"/>
      <c r="K80" s="8"/>
    </row>
    <row r="81" spans="1:11" ht="36" customHeight="1" x14ac:dyDescent="0.35">
      <c r="A81" s="4"/>
      <c r="B81" s="559" t="s">
        <v>239</v>
      </c>
      <c r="C81" s="559"/>
      <c r="D81" s="559"/>
      <c r="E81" s="559"/>
      <c r="F81" s="559"/>
      <c r="G81" s="559"/>
      <c r="H81" s="559"/>
      <c r="I81" s="559"/>
      <c r="J81" s="559"/>
      <c r="K81" s="8"/>
    </row>
    <row r="82" spans="1:11" x14ac:dyDescent="0.35">
      <c r="A82" s="4"/>
      <c r="B82" s="2"/>
      <c r="C82" s="2"/>
      <c r="D82" s="2"/>
      <c r="E82" s="2"/>
      <c r="F82" s="2"/>
      <c r="G82" s="2"/>
      <c r="H82" s="2"/>
      <c r="I82" s="2"/>
      <c r="J82" s="2"/>
      <c r="K82" s="8"/>
    </row>
    <row r="83" spans="1:11" ht="15" thickBot="1" x14ac:dyDescent="0.4">
      <c r="A83" s="4"/>
      <c r="B83" s="2"/>
      <c r="C83" s="2"/>
      <c r="D83" s="2"/>
      <c r="E83" s="2"/>
      <c r="F83" s="2"/>
      <c r="G83" s="2"/>
      <c r="H83" s="2"/>
      <c r="I83" s="2"/>
      <c r="J83" s="2"/>
      <c r="K83" s="8"/>
    </row>
    <row r="84" spans="1:11" ht="21.5" thickBot="1" x14ac:dyDescent="0.4">
      <c r="A84" s="4"/>
      <c r="B84" s="381" t="s">
        <v>90</v>
      </c>
      <c r="C84" s="382"/>
      <c r="D84" s="382"/>
      <c r="E84" s="382"/>
      <c r="F84" s="382"/>
      <c r="G84" s="382"/>
      <c r="H84" s="382"/>
      <c r="I84" s="382"/>
      <c r="J84" s="383"/>
      <c r="K84" s="8"/>
    </row>
    <row r="85" spans="1:11" x14ac:dyDescent="0.35">
      <c r="A85" s="4"/>
      <c r="B85" s="2"/>
      <c r="C85" s="2"/>
      <c r="D85" s="2"/>
      <c r="E85" s="2"/>
      <c r="F85" s="2"/>
      <c r="G85" s="2"/>
      <c r="H85" s="2"/>
      <c r="I85" s="2"/>
      <c r="J85" s="2"/>
      <c r="K85" s="8"/>
    </row>
    <row r="86" spans="1:11" x14ac:dyDescent="0.35">
      <c r="A86" s="4"/>
      <c r="B86" s="98" t="s">
        <v>204</v>
      </c>
      <c r="C86" s="98"/>
      <c r="D86" s="98"/>
      <c r="E86" s="98"/>
      <c r="F86" s="98"/>
      <c r="G86" s="98"/>
      <c r="H86" s="98"/>
      <c r="I86" s="98"/>
      <c r="J86" s="98"/>
      <c r="K86" s="8"/>
    </row>
    <row r="87" spans="1:11" x14ac:dyDescent="0.35">
      <c r="A87" s="4"/>
      <c r="B87" s="2"/>
      <c r="C87" s="2"/>
      <c r="D87" s="2"/>
      <c r="E87" s="2"/>
      <c r="F87" s="2"/>
      <c r="G87" s="2"/>
      <c r="H87" s="2"/>
      <c r="I87" s="2"/>
      <c r="J87" s="2"/>
      <c r="K87" s="8"/>
    </row>
    <row r="88" spans="1:11" ht="31.5" customHeight="1" x14ac:dyDescent="0.35">
      <c r="A88" s="4"/>
      <c r="B88" s="559" t="s">
        <v>240</v>
      </c>
      <c r="C88" s="559"/>
      <c r="D88" s="559"/>
      <c r="E88" s="559"/>
      <c r="F88" s="559"/>
      <c r="G88" s="559"/>
      <c r="H88" s="559"/>
      <c r="I88" s="559"/>
      <c r="J88" s="559"/>
      <c r="K88" s="8"/>
    </row>
    <row r="89" spans="1:11" ht="36.75" customHeight="1" x14ac:dyDescent="0.35">
      <c r="A89" s="4"/>
      <c r="B89" s="559" t="s">
        <v>241</v>
      </c>
      <c r="C89" s="559"/>
      <c r="D89" s="559"/>
      <c r="E89" s="559"/>
      <c r="F89" s="559"/>
      <c r="G89" s="559"/>
      <c r="H89" s="559"/>
      <c r="I89" s="559"/>
      <c r="J89" s="559"/>
      <c r="K89" s="8"/>
    </row>
    <row r="90" spans="1:11" x14ac:dyDescent="0.35">
      <c r="A90" s="4"/>
      <c r="B90" s="2" t="s">
        <v>242</v>
      </c>
      <c r="C90" s="2"/>
      <c r="D90" s="2"/>
      <c r="E90" s="2"/>
      <c r="F90" s="2"/>
      <c r="G90" s="2"/>
      <c r="H90" s="2"/>
      <c r="I90" s="2"/>
      <c r="J90" s="2"/>
      <c r="K90" s="8"/>
    </row>
    <row r="91" spans="1:11" ht="15" thickBot="1" x14ac:dyDescent="0.4">
      <c r="A91" s="4"/>
      <c r="B91" s="2"/>
      <c r="C91" s="2"/>
      <c r="D91" s="2"/>
      <c r="E91" s="2"/>
      <c r="F91" s="2"/>
      <c r="G91" s="2"/>
      <c r="H91" s="2"/>
      <c r="I91" s="2"/>
      <c r="J91" s="2"/>
      <c r="K91" s="8"/>
    </row>
    <row r="92" spans="1:11" ht="21.5" thickBot="1" x14ac:dyDescent="0.4">
      <c r="A92" s="4"/>
      <c r="B92" s="381" t="s">
        <v>144</v>
      </c>
      <c r="C92" s="382"/>
      <c r="D92" s="382"/>
      <c r="E92" s="382"/>
      <c r="F92" s="382"/>
      <c r="G92" s="382"/>
      <c r="H92" s="382"/>
      <c r="I92" s="382"/>
      <c r="J92" s="383"/>
      <c r="K92" s="8"/>
    </row>
    <row r="93" spans="1:11" x14ac:dyDescent="0.35">
      <c r="A93" s="4"/>
      <c r="B93" s="2"/>
      <c r="C93" s="2"/>
      <c r="D93" s="2"/>
      <c r="E93" s="2"/>
      <c r="F93" s="2"/>
      <c r="G93" s="2"/>
      <c r="H93" s="2"/>
      <c r="I93" s="2"/>
      <c r="J93" s="2"/>
      <c r="K93" s="8"/>
    </row>
    <row r="94" spans="1:11" x14ac:dyDescent="0.35">
      <c r="A94" s="4"/>
      <c r="B94" s="98" t="s">
        <v>204</v>
      </c>
      <c r="C94" s="98"/>
      <c r="D94" s="98"/>
      <c r="E94" s="98"/>
      <c r="F94" s="98"/>
      <c r="G94" s="98"/>
      <c r="H94" s="98"/>
      <c r="I94" s="98"/>
      <c r="J94" s="98"/>
      <c r="K94" s="8"/>
    </row>
    <row r="95" spans="1:11" x14ac:dyDescent="0.35">
      <c r="A95" s="4"/>
      <c r="B95" s="2"/>
      <c r="C95" s="2"/>
      <c r="D95" s="2"/>
      <c r="E95" s="2"/>
      <c r="F95" s="2"/>
      <c r="G95" s="2"/>
      <c r="H95" s="2"/>
      <c r="I95" s="2"/>
      <c r="J95" s="2"/>
      <c r="K95" s="8"/>
    </row>
    <row r="96" spans="1:11" ht="40.5" customHeight="1" x14ac:dyDescent="0.35">
      <c r="A96" s="4"/>
      <c r="B96" s="559" t="s">
        <v>245</v>
      </c>
      <c r="C96" s="559"/>
      <c r="D96" s="559"/>
      <c r="E96" s="559"/>
      <c r="F96" s="559"/>
      <c r="G96" s="559"/>
      <c r="H96" s="559"/>
      <c r="I96" s="559"/>
      <c r="J96" s="559"/>
      <c r="K96" s="8"/>
    </row>
    <row r="97" spans="1:11" x14ac:dyDescent="0.35">
      <c r="A97" s="4"/>
      <c r="B97" s="2"/>
      <c r="C97" s="2"/>
      <c r="D97" s="2"/>
      <c r="E97" s="2"/>
      <c r="F97" s="2"/>
      <c r="G97" s="2"/>
      <c r="H97" s="2"/>
      <c r="I97" s="2"/>
      <c r="J97" s="2"/>
      <c r="K97" s="8"/>
    </row>
    <row r="98" spans="1:11" ht="15" thickBot="1" x14ac:dyDescent="0.4">
      <c r="A98" s="4"/>
      <c r="B98" s="2"/>
      <c r="C98" s="2"/>
      <c r="D98" s="2"/>
      <c r="E98" s="2"/>
      <c r="F98" s="2"/>
      <c r="G98" s="2"/>
      <c r="H98" s="2"/>
      <c r="I98" s="2"/>
      <c r="J98" s="2"/>
      <c r="K98" s="8"/>
    </row>
    <row r="99" spans="1:11" ht="21.5" thickBot="1" x14ac:dyDescent="0.4">
      <c r="A99" s="4"/>
      <c r="B99" s="381" t="s">
        <v>147</v>
      </c>
      <c r="C99" s="382"/>
      <c r="D99" s="382"/>
      <c r="E99" s="382"/>
      <c r="F99" s="382"/>
      <c r="G99" s="382"/>
      <c r="H99" s="382"/>
      <c r="I99" s="382"/>
      <c r="J99" s="383"/>
      <c r="K99" s="8"/>
    </row>
    <row r="100" spans="1:11" x14ac:dyDescent="0.35">
      <c r="A100" s="4"/>
      <c r="B100" s="2"/>
      <c r="C100" s="2"/>
      <c r="D100" s="2"/>
      <c r="E100" s="2"/>
      <c r="F100" s="2"/>
      <c r="G100" s="2"/>
      <c r="H100" s="2"/>
      <c r="I100" s="2"/>
      <c r="J100" s="2"/>
      <c r="K100" s="8"/>
    </row>
    <row r="101" spans="1:11" x14ac:dyDescent="0.35">
      <c r="A101" s="4"/>
      <c r="B101" s="98" t="s">
        <v>204</v>
      </c>
      <c r="C101" s="98"/>
      <c r="D101" s="98"/>
      <c r="E101" s="98"/>
      <c r="F101" s="98"/>
      <c r="G101" s="98"/>
      <c r="H101" s="98"/>
      <c r="I101" s="98"/>
      <c r="J101" s="98"/>
      <c r="K101" s="8"/>
    </row>
    <row r="102" spans="1:11" x14ac:dyDescent="0.35">
      <c r="A102" s="4"/>
      <c r="B102" s="2"/>
      <c r="C102" s="2"/>
      <c r="D102" s="2"/>
      <c r="E102" s="2"/>
      <c r="F102" s="2"/>
      <c r="G102" s="2"/>
      <c r="H102" s="2"/>
      <c r="I102" s="2"/>
      <c r="J102" s="2"/>
      <c r="K102" s="8"/>
    </row>
    <row r="103" spans="1:11" ht="35.25" customHeight="1" x14ac:dyDescent="0.35">
      <c r="A103" s="4"/>
      <c r="B103" s="559" t="s">
        <v>243</v>
      </c>
      <c r="C103" s="559"/>
      <c r="D103" s="559"/>
      <c r="E103" s="559"/>
      <c r="F103" s="559"/>
      <c r="G103" s="559"/>
      <c r="H103" s="559"/>
      <c r="I103" s="559"/>
      <c r="J103" s="559"/>
      <c r="K103" s="8"/>
    </row>
    <row r="104" spans="1:11" ht="32.25" customHeight="1" x14ac:dyDescent="0.35">
      <c r="A104" s="4"/>
      <c r="B104" s="559" t="s">
        <v>244</v>
      </c>
      <c r="C104" s="559"/>
      <c r="D104" s="559"/>
      <c r="E104" s="559"/>
      <c r="F104" s="559"/>
      <c r="G104" s="559"/>
      <c r="H104" s="559"/>
      <c r="I104" s="559"/>
      <c r="J104" s="559"/>
      <c r="K104" s="8"/>
    </row>
    <row r="105" spans="1:11" ht="36" customHeight="1" x14ac:dyDescent="0.35">
      <c r="A105" s="4"/>
      <c r="B105" s="559" t="s">
        <v>246</v>
      </c>
      <c r="C105" s="559"/>
      <c r="D105" s="559"/>
      <c r="E105" s="559"/>
      <c r="F105" s="559"/>
      <c r="G105" s="559"/>
      <c r="H105" s="559"/>
      <c r="I105" s="559"/>
      <c r="J105" s="559"/>
      <c r="K105" s="8"/>
    </row>
    <row r="106" spans="1:11" ht="15" thickBot="1" x14ac:dyDescent="0.4">
      <c r="A106" s="4"/>
      <c r="B106" s="2"/>
      <c r="C106" s="2"/>
      <c r="D106" s="2"/>
      <c r="E106" s="2"/>
      <c r="F106" s="2"/>
      <c r="G106" s="2"/>
      <c r="H106" s="2"/>
      <c r="I106" s="2"/>
      <c r="J106" s="2"/>
      <c r="K106" s="8"/>
    </row>
    <row r="107" spans="1:11" ht="21.5" thickBot="1" x14ac:dyDescent="0.4">
      <c r="A107" s="4"/>
      <c r="B107" s="381" t="s">
        <v>148</v>
      </c>
      <c r="C107" s="382"/>
      <c r="D107" s="382"/>
      <c r="E107" s="382"/>
      <c r="F107" s="382"/>
      <c r="G107" s="382"/>
      <c r="H107" s="382"/>
      <c r="I107" s="382"/>
      <c r="J107" s="383"/>
      <c r="K107" s="8"/>
    </row>
    <row r="108" spans="1:11" x14ac:dyDescent="0.35">
      <c r="A108" s="4"/>
      <c r="B108" s="2"/>
      <c r="C108" s="2"/>
      <c r="D108" s="2"/>
      <c r="E108" s="2"/>
      <c r="F108" s="2"/>
      <c r="G108" s="2"/>
      <c r="H108" s="2"/>
      <c r="I108" s="2"/>
      <c r="J108" s="2"/>
      <c r="K108" s="8"/>
    </row>
    <row r="109" spans="1:11" x14ac:dyDescent="0.35">
      <c r="A109" s="4"/>
      <c r="B109" s="98" t="s">
        <v>204</v>
      </c>
      <c r="C109" s="98"/>
      <c r="D109" s="98"/>
      <c r="E109" s="98"/>
      <c r="F109" s="98"/>
      <c r="G109" s="98"/>
      <c r="H109" s="98"/>
      <c r="I109" s="98"/>
      <c r="J109" s="98"/>
      <c r="K109" s="8"/>
    </row>
    <row r="110" spans="1:11" x14ac:dyDescent="0.35">
      <c r="A110" s="4"/>
      <c r="B110" s="2"/>
      <c r="C110" s="2"/>
      <c r="D110" s="2"/>
      <c r="E110" s="2"/>
      <c r="F110" s="2"/>
      <c r="G110" s="2"/>
      <c r="H110" s="2"/>
      <c r="I110" s="2"/>
      <c r="J110" s="2"/>
      <c r="K110" s="8"/>
    </row>
    <row r="111" spans="1:11" ht="27.75" customHeight="1" x14ac:dyDescent="0.35">
      <c r="A111" s="4"/>
      <c r="B111" s="559" t="s">
        <v>248</v>
      </c>
      <c r="C111" s="559"/>
      <c r="D111" s="559"/>
      <c r="E111" s="559"/>
      <c r="F111" s="559"/>
      <c r="G111" s="559"/>
      <c r="H111" s="559"/>
      <c r="I111" s="559"/>
      <c r="J111" s="559"/>
      <c r="K111" s="8"/>
    </row>
    <row r="112" spans="1:11" x14ac:dyDescent="0.35">
      <c r="A112" s="4"/>
      <c r="B112" s="2" t="s">
        <v>249</v>
      </c>
      <c r="C112" s="2"/>
      <c r="D112" s="2"/>
      <c r="E112" s="2"/>
      <c r="F112" s="2"/>
      <c r="G112" s="2"/>
      <c r="H112" s="2"/>
      <c r="I112" s="2"/>
      <c r="J112" s="2"/>
      <c r="K112" s="8"/>
    </row>
    <row r="113" spans="1:11" x14ac:dyDescent="0.35">
      <c r="A113" s="4"/>
      <c r="B113" s="559" t="s">
        <v>247</v>
      </c>
      <c r="C113" s="559"/>
      <c r="D113" s="559"/>
      <c r="E113" s="559"/>
      <c r="F113" s="559"/>
      <c r="G113" s="559"/>
      <c r="H113" s="559"/>
      <c r="I113" s="559"/>
      <c r="J113" s="559"/>
      <c r="K113" s="8"/>
    </row>
    <row r="114" spans="1:11" x14ac:dyDescent="0.35">
      <c r="A114" s="4"/>
      <c r="B114" s="2"/>
      <c r="C114" s="2"/>
      <c r="D114" s="2"/>
      <c r="E114" s="2"/>
      <c r="F114" s="2"/>
      <c r="G114" s="2"/>
      <c r="H114" s="2"/>
      <c r="I114" s="2"/>
      <c r="J114" s="2"/>
      <c r="K114" s="8"/>
    </row>
    <row r="115" spans="1:11" ht="15" thickBot="1" x14ac:dyDescent="0.4">
      <c r="A115" s="4"/>
      <c r="B115" s="2"/>
      <c r="C115" s="2"/>
      <c r="D115" s="2"/>
      <c r="E115" s="2"/>
      <c r="F115" s="2"/>
      <c r="G115" s="2"/>
      <c r="H115" s="2"/>
      <c r="I115" s="2"/>
      <c r="J115" s="2"/>
      <c r="K115" s="8"/>
    </row>
    <row r="116" spans="1:11" ht="21.5" thickBot="1" x14ac:dyDescent="0.4">
      <c r="A116" s="4"/>
      <c r="B116" s="381" t="s">
        <v>121</v>
      </c>
      <c r="C116" s="382"/>
      <c r="D116" s="382"/>
      <c r="E116" s="382"/>
      <c r="F116" s="382"/>
      <c r="G116" s="382"/>
      <c r="H116" s="382"/>
      <c r="I116" s="382"/>
      <c r="J116" s="383"/>
      <c r="K116" s="8"/>
    </row>
    <row r="117" spans="1:11" x14ac:dyDescent="0.35">
      <c r="A117" s="4"/>
      <c r="B117" s="2"/>
      <c r="C117" s="2"/>
      <c r="D117" s="2"/>
      <c r="E117" s="2"/>
      <c r="F117" s="2"/>
      <c r="G117" s="2"/>
      <c r="H117" s="2"/>
      <c r="I117" s="2"/>
      <c r="J117" s="2"/>
      <c r="K117" s="8"/>
    </row>
    <row r="118" spans="1:11" x14ac:dyDescent="0.35">
      <c r="A118" s="4"/>
      <c r="B118" s="98" t="s">
        <v>204</v>
      </c>
      <c r="C118" s="98"/>
      <c r="D118" s="98"/>
      <c r="E118" s="98"/>
      <c r="F118" s="98"/>
      <c r="G118" s="98"/>
      <c r="H118" s="98"/>
      <c r="I118" s="98"/>
      <c r="J118" s="98"/>
      <c r="K118" s="8"/>
    </row>
    <row r="119" spans="1:11" x14ac:dyDescent="0.35">
      <c r="A119" s="4"/>
      <c r="B119" s="2"/>
      <c r="C119" s="2"/>
      <c r="D119" s="2"/>
      <c r="E119" s="2"/>
      <c r="F119" s="2"/>
      <c r="G119" s="2"/>
      <c r="H119" s="2"/>
      <c r="I119" s="2"/>
      <c r="J119" s="2"/>
      <c r="K119" s="8"/>
    </row>
    <row r="120" spans="1:11" x14ac:dyDescent="0.35">
      <c r="A120" s="4"/>
      <c r="B120" s="560" t="s">
        <v>250</v>
      </c>
      <c r="C120" s="560"/>
      <c r="D120" s="560"/>
      <c r="E120" s="560"/>
      <c r="F120" s="560"/>
      <c r="G120" s="560"/>
      <c r="H120" s="560"/>
      <c r="I120" s="560"/>
      <c r="J120" s="560"/>
      <c r="K120" s="8"/>
    </row>
    <row r="121" spans="1:11" ht="15" thickBot="1" x14ac:dyDescent="0.4">
      <c r="A121" s="4"/>
      <c r="B121" s="2"/>
      <c r="C121" s="2"/>
      <c r="D121" s="2"/>
      <c r="E121" s="2"/>
      <c r="F121" s="2"/>
      <c r="G121" s="2"/>
      <c r="H121" s="2"/>
      <c r="I121" s="2"/>
      <c r="J121" s="2"/>
      <c r="K121" s="8"/>
    </row>
    <row r="122" spans="1:11" ht="21.5" thickBot="1" x14ac:dyDescent="0.4">
      <c r="A122" s="4"/>
      <c r="B122" s="381" t="s">
        <v>130</v>
      </c>
      <c r="C122" s="382"/>
      <c r="D122" s="382"/>
      <c r="E122" s="382"/>
      <c r="F122" s="382"/>
      <c r="G122" s="382"/>
      <c r="H122" s="382"/>
      <c r="I122" s="382"/>
      <c r="J122" s="383"/>
      <c r="K122" s="8"/>
    </row>
    <row r="123" spans="1:11" x14ac:dyDescent="0.35">
      <c r="A123" s="4"/>
      <c r="B123" s="2"/>
      <c r="C123" s="2"/>
      <c r="D123" s="2"/>
      <c r="E123" s="2"/>
      <c r="F123" s="2"/>
      <c r="G123" s="2"/>
      <c r="H123" s="2"/>
      <c r="I123" s="2"/>
      <c r="J123" s="2"/>
      <c r="K123" s="8"/>
    </row>
    <row r="124" spans="1:11" x14ac:dyDescent="0.35">
      <c r="A124" s="4"/>
      <c r="B124" s="98" t="s">
        <v>204</v>
      </c>
      <c r="C124" s="98"/>
      <c r="D124" s="98"/>
      <c r="E124" s="98"/>
      <c r="F124" s="98"/>
      <c r="G124" s="98"/>
      <c r="H124" s="98"/>
      <c r="I124" s="98"/>
      <c r="J124" s="98"/>
      <c r="K124" s="8"/>
    </row>
    <row r="125" spans="1:11" x14ac:dyDescent="0.35">
      <c r="A125" s="4"/>
      <c r="B125" s="2"/>
      <c r="C125" s="2"/>
      <c r="D125" s="2"/>
      <c r="E125" s="2"/>
      <c r="F125" s="2"/>
      <c r="G125" s="2"/>
      <c r="H125" s="2"/>
      <c r="I125" s="2"/>
      <c r="J125" s="2"/>
      <c r="K125" s="8"/>
    </row>
    <row r="126" spans="1:11" x14ac:dyDescent="0.35">
      <c r="A126" s="4"/>
      <c r="B126" s="2" t="s">
        <v>251</v>
      </c>
      <c r="C126" s="2"/>
      <c r="D126" s="2"/>
      <c r="E126" s="2"/>
      <c r="F126" s="2"/>
      <c r="G126" s="2"/>
      <c r="H126" s="2"/>
      <c r="I126" s="2"/>
      <c r="J126" s="2"/>
      <c r="K126" s="8"/>
    </row>
    <row r="127" spans="1:11" ht="15" thickBot="1" x14ac:dyDescent="0.4">
      <c r="A127" s="4"/>
      <c r="B127" s="2"/>
      <c r="C127" s="2"/>
      <c r="D127" s="2"/>
      <c r="E127" s="2"/>
      <c r="F127" s="2"/>
      <c r="G127" s="2"/>
      <c r="H127" s="2"/>
      <c r="I127" s="2"/>
      <c r="J127" s="2"/>
      <c r="K127" s="8"/>
    </row>
    <row r="128" spans="1:11" ht="21.5" thickBot="1" x14ac:dyDescent="0.4">
      <c r="A128" s="4"/>
      <c r="B128" s="381" t="s">
        <v>133</v>
      </c>
      <c r="C128" s="382"/>
      <c r="D128" s="382"/>
      <c r="E128" s="382"/>
      <c r="F128" s="382"/>
      <c r="G128" s="382"/>
      <c r="H128" s="382"/>
      <c r="I128" s="382"/>
      <c r="J128" s="383"/>
      <c r="K128" s="8"/>
    </row>
    <row r="129" spans="1:11" x14ac:dyDescent="0.35">
      <c r="A129" s="4"/>
      <c r="B129" s="2"/>
      <c r="C129" s="2"/>
      <c r="D129" s="2"/>
      <c r="E129" s="2"/>
      <c r="F129" s="2"/>
      <c r="G129" s="2"/>
      <c r="H129" s="2"/>
      <c r="I129" s="2"/>
      <c r="J129" s="2"/>
      <c r="K129" s="8"/>
    </row>
    <row r="130" spans="1:11" x14ac:dyDescent="0.35">
      <c r="A130" s="4"/>
      <c r="B130" s="98" t="s">
        <v>204</v>
      </c>
      <c r="C130" s="98"/>
      <c r="D130" s="98"/>
      <c r="E130" s="98"/>
      <c r="F130" s="98"/>
      <c r="G130" s="98"/>
      <c r="H130" s="98"/>
      <c r="I130" s="98"/>
      <c r="J130" s="98"/>
      <c r="K130" s="8"/>
    </row>
    <row r="131" spans="1:11" x14ac:dyDescent="0.35">
      <c r="A131" s="4"/>
      <c r="B131" s="2"/>
      <c r="C131" s="2"/>
      <c r="D131" s="2"/>
      <c r="E131" s="2"/>
      <c r="F131" s="2"/>
      <c r="G131" s="2"/>
      <c r="H131" s="2"/>
      <c r="I131" s="2"/>
      <c r="J131" s="2"/>
      <c r="K131" s="8"/>
    </row>
    <row r="132" spans="1:11" x14ac:dyDescent="0.35">
      <c r="A132" s="4"/>
      <c r="B132" s="2" t="s">
        <v>252</v>
      </c>
      <c r="C132" s="2"/>
      <c r="D132" s="2"/>
      <c r="E132" s="2"/>
      <c r="F132" s="2"/>
      <c r="G132" s="2"/>
      <c r="H132" s="2"/>
      <c r="I132" s="2"/>
      <c r="J132" s="2"/>
      <c r="K132" s="8"/>
    </row>
    <row r="133" spans="1:11" x14ac:dyDescent="0.35">
      <c r="A133" s="4"/>
      <c r="B133" s="2"/>
      <c r="C133" s="2"/>
      <c r="D133" s="2"/>
      <c r="E133" s="2"/>
      <c r="F133" s="2"/>
      <c r="G133" s="2"/>
      <c r="H133" s="2"/>
      <c r="I133" s="2"/>
      <c r="J133" s="2"/>
      <c r="K133" s="8"/>
    </row>
    <row r="134" spans="1:11" ht="15" thickBot="1" x14ac:dyDescent="0.4">
      <c r="A134" s="5"/>
      <c r="B134" s="9"/>
      <c r="C134" s="9"/>
      <c r="D134" s="9"/>
      <c r="E134" s="9"/>
      <c r="F134" s="9"/>
      <c r="G134" s="9"/>
      <c r="H134" s="9"/>
      <c r="I134" s="9"/>
      <c r="J134" s="9"/>
      <c r="K134" s="10"/>
    </row>
  </sheetData>
  <sheetProtection selectLockedCells="1"/>
  <mergeCells count="52">
    <mergeCell ref="I13:J13"/>
    <mergeCell ref="B2:I3"/>
    <mergeCell ref="J2:J3"/>
    <mergeCell ref="I10:J10"/>
    <mergeCell ref="I11:J11"/>
    <mergeCell ref="I12:J12"/>
    <mergeCell ref="B10:C10"/>
    <mergeCell ref="B11:C11"/>
    <mergeCell ref="B12:C12"/>
    <mergeCell ref="B13:C13"/>
    <mergeCell ref="B14:C14"/>
    <mergeCell ref="I14:J14"/>
    <mergeCell ref="I15:J15"/>
    <mergeCell ref="I16:J16"/>
    <mergeCell ref="B17:J17"/>
    <mergeCell ref="B20:J20"/>
    <mergeCell ref="B15:C15"/>
    <mergeCell ref="B16:C16"/>
    <mergeCell ref="B73:J73"/>
    <mergeCell ref="B81:J81"/>
    <mergeCell ref="B88:J88"/>
    <mergeCell ref="B26:J26"/>
    <mergeCell ref="B24:J24"/>
    <mergeCell ref="B32:J32"/>
    <mergeCell ref="B37:J37"/>
    <mergeCell ref="B48:J48"/>
    <mergeCell ref="B58:J58"/>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113:J113"/>
    <mergeCell ref="B120:J120"/>
    <mergeCell ref="B89:J89"/>
    <mergeCell ref="B96:J96"/>
    <mergeCell ref="B103:J103"/>
    <mergeCell ref="B104:J104"/>
    <mergeCell ref="B105:J105"/>
    <mergeCell ref="B111:J111"/>
    <mergeCell ref="B116:J116"/>
  </mergeCells>
  <pageMargins left="0.70866141732283472" right="0.70866141732283472" top="0.74803149606299213" bottom="0.74803149606299213" header="0.31496062992125984" footer="0.31496062992125984"/>
  <pageSetup scale="42" fitToHeight="0" orientation="portrait"/>
  <headerFooter>
    <oddFooter>&amp;C ANEXOS INFORME ANUAL CGM 
PAGINA 1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E6C94D18059144B58C0B2CC14B4B25" ma:contentTypeVersion="0" ma:contentTypeDescription="Crear nuevo documento." ma:contentTypeScope="" ma:versionID="59ee2eb32f86ea379a87dad37324411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99BEE9-DBDB-43F0-B06E-FDE15B9959B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274182-B3EC-40CC-AE30-27DA7987D7DF}">
  <ds:schemaRefs>
    <ds:schemaRef ds:uri="http://schemas.microsoft.com/sharepoint/v3/contenttype/forms"/>
  </ds:schemaRefs>
</ds:datastoreItem>
</file>

<file path=customXml/itemProps3.xml><?xml version="1.0" encoding="utf-8"?>
<ds:datastoreItem xmlns:ds="http://schemas.openxmlformats.org/officeDocument/2006/customXml" ds:itemID="{38F8C80C-87C8-4E5E-9884-941B3CF66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Informe Anual CGM</vt:lpstr>
      <vt:lpstr>ANEXO 1</vt:lpstr>
      <vt:lpstr>ANEXO 2</vt:lpstr>
      <vt:lpstr>ANEXO 3</vt:lpstr>
      <vt:lpstr>Instrucciones</vt:lpstr>
      <vt:lpstr>'ANEXO 2'!Área_de_impresión</vt:lpstr>
      <vt:lpstr>'ANEXO 3'!Área_de_impresión</vt:lpstr>
      <vt:lpstr>'Informe Anual CGM'!Área_de_impresión</vt:lpstr>
      <vt:lpstr>Instrucciones!Área_de_impresión</vt:lpstr>
      <vt:lpstr>'ANEXO 2'!Títulos_a_imprimir</vt:lpstr>
      <vt:lpstr>'ANEXO 3'!Títulos_a_imprimir</vt:lpstr>
      <vt:lpstr>'Informe Anual CGM'!Títulos_a_imprimir</vt:lpstr>
      <vt:lpstr>Instrucciones!Títulos_a_imprimir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EPM</dc:creator>
  <cp:lastModifiedBy>Angie Natalia Ramos Ruiz</cp:lastModifiedBy>
  <cp:revision>0</cp:revision>
  <cp:lastPrinted>2018-02-27T20:40:10Z</cp:lastPrinted>
  <dcterms:created xsi:type="dcterms:W3CDTF">2015-02-01T14:40:41Z</dcterms:created>
  <dcterms:modified xsi:type="dcterms:W3CDTF">2023-06-26T19:57:25Z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y_tag_name">
    <vt:lpwstr>MetaClean sync </vt:lpwstr>
  </property>
</Properties>
</file>