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table+xml" PartName="/xl/tables/table1.xml"/>
  <Override ContentType="application/vnd.openxmlformats-officedocument.spreadsheetml.table+xml" PartName="/xl/tables/table2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Relationship Id="rId4" Target="docProps/custom.xml" Type="http://schemas.openxmlformats.org/officeDocument/2006/relationships/custom-properties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hidePivotFieldList="1" defaultThemeVersion="124226"/>
  <bookViews>
    <workbookView xWindow="9600" yWindow="-15" windowWidth="9645" windowHeight="12030" tabRatio="786"/>
  </bookViews>
  <sheets>
    <sheet name="Cálculo de tramos de empalme" sheetId="34" r:id="rId1"/>
    <sheet name="Tablas" sheetId="5" r:id="rId2"/>
  </sheets>
  <definedNames>
    <definedName name="_xlnm.Print_Area" localSheetId="0">'Cálculo de tramos de empalme'!$A$6:$C$63</definedName>
    <definedName name="Diámetros">Tablas!$A$3:$A$38</definedName>
    <definedName name="Estación">Parámetros_de_las_IDF[[Estación ]]</definedName>
    <definedName name="Estrato">Tablas!$I$3:$I$8</definedName>
  </definedNames>
  <calcPr calcId="125725"/>
</workbook>
</file>

<file path=xl/calcChain.xml><?xml version="1.0" encoding="utf-8"?>
<calcChain xmlns="http://schemas.openxmlformats.org/spreadsheetml/2006/main">
  <c r="B42" i="34"/>
  <c r="B45"/>
  <c r="B47" l="1"/>
  <c r="B49" s="1"/>
  <c r="B29" l="1"/>
  <c r="K4" i="5"/>
  <c r="K5"/>
  <c r="K6"/>
  <c r="K7"/>
  <c r="K8"/>
  <c r="K3"/>
  <c r="B27" i="34"/>
  <c r="B30" s="1"/>
  <c r="B31" s="1"/>
  <c r="B26"/>
  <c r="B28" s="1"/>
  <c r="B20"/>
  <c r="B19" l="1"/>
  <c r="B21" l="1"/>
  <c r="B46" s="1"/>
  <c r="B57" l="1"/>
  <c r="B48" s="1"/>
  <c r="B58" l="1"/>
  <c r="B50"/>
  <c r="B56" l="1"/>
  <c r="B51"/>
  <c r="B52" s="1"/>
  <c r="B53" s="1"/>
  <c r="B59" s="1"/>
</calcChain>
</file>

<file path=xl/sharedStrings.xml><?xml version="1.0" encoding="utf-8"?>
<sst xmlns="http://schemas.openxmlformats.org/spreadsheetml/2006/main" count="112" uniqueCount="92">
  <si>
    <t>[Ha]</t>
  </si>
  <si>
    <t>Rugosidad de Manning</t>
  </si>
  <si>
    <t>[l/s]</t>
  </si>
  <si>
    <t>Caudal medio</t>
  </si>
  <si>
    <t>[Adim.]</t>
  </si>
  <si>
    <t>[m/s]</t>
  </si>
  <si>
    <t>[Viv]</t>
  </si>
  <si>
    <t>[mm]</t>
  </si>
  <si>
    <t>[adim]</t>
  </si>
  <si>
    <t xml:space="preserve">Estación </t>
  </si>
  <si>
    <t>C</t>
  </si>
  <si>
    <t>H</t>
  </si>
  <si>
    <t>M</t>
  </si>
  <si>
    <t>Intensidad de la lluvia</t>
  </si>
  <si>
    <t>[%]</t>
  </si>
  <si>
    <t>Estación Pluviográfica</t>
  </si>
  <si>
    <t>[l/s-Ha]</t>
  </si>
  <si>
    <t>Impermeabilidad</t>
  </si>
  <si>
    <t>Factor de mayorac. F</t>
  </si>
  <si>
    <t>Diámetro Interior</t>
  </si>
  <si>
    <t>Alto San Ándres</t>
  </si>
  <si>
    <t>Ayurá</t>
  </si>
  <si>
    <t>Caldas</t>
  </si>
  <si>
    <t>Chorillos</t>
  </si>
  <si>
    <t>Fabricato</t>
  </si>
  <si>
    <t>La Fé</t>
  </si>
  <si>
    <t>Mazo</t>
  </si>
  <si>
    <t>Palmas</t>
  </si>
  <si>
    <t>Planta Villa Hermosa</t>
  </si>
  <si>
    <t>Rionegro La Macarena</t>
  </si>
  <si>
    <t>San Antonio de Prado</t>
  </si>
  <si>
    <t>San Cristóbal</t>
  </si>
  <si>
    <t>Vasconia</t>
  </si>
  <si>
    <t>Curvas de Intensidad, Frecuencia, Duración. Parámetros de las ecuaciones de las curvas IDF</t>
  </si>
  <si>
    <t>Dotación</t>
  </si>
  <si>
    <t>[L/s]</t>
  </si>
  <si>
    <t>Miguel de Aguinaga</t>
  </si>
  <si>
    <r>
      <t>C</t>
    </r>
    <r>
      <rPr>
        <vertAlign val="subscript"/>
        <sz val="10"/>
        <rFont val="Calibri"/>
        <family val="2"/>
        <scheme val="minor"/>
      </rPr>
      <t>Escorrentía</t>
    </r>
  </si>
  <si>
    <r>
      <t>V</t>
    </r>
    <r>
      <rPr>
        <vertAlign val="subscript"/>
        <sz val="10"/>
        <rFont val="Calibri"/>
        <family val="2"/>
        <scheme val="minor"/>
      </rPr>
      <t xml:space="preserve">real </t>
    </r>
    <r>
      <rPr>
        <sz val="10"/>
        <rFont val="Calibri"/>
        <family val="2"/>
        <scheme val="minor"/>
      </rPr>
      <t>/ V</t>
    </r>
    <r>
      <rPr>
        <vertAlign val="subscript"/>
        <sz val="10"/>
        <rFont val="Calibri"/>
        <family val="2"/>
        <scheme val="minor"/>
      </rPr>
      <t>ø a tubo lleno</t>
    </r>
  </si>
  <si>
    <t>Empresas Públicas de Medellín E.S.P.</t>
  </si>
  <si>
    <t>Caudal A. residuales</t>
  </si>
  <si>
    <t>Caudal infiltración + C. Erradas</t>
  </si>
  <si>
    <t>Total de viviendas</t>
  </si>
  <si>
    <t>Pendiente tuberia</t>
  </si>
  <si>
    <t>Velocidad</t>
  </si>
  <si>
    <r>
      <t>[m</t>
    </r>
    <r>
      <rPr>
        <vertAlign val="super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/Viv-mes]</t>
    </r>
  </si>
  <si>
    <t>1. Datos del proyecto y diseñador</t>
  </si>
  <si>
    <t>Nombre del diseñador:</t>
  </si>
  <si>
    <t>Nombre del proyecto:</t>
  </si>
  <si>
    <t>Fecha de elaboración:</t>
  </si>
  <si>
    <t>2. Datos del aporte de aguas lluvias al tramo de empalme</t>
  </si>
  <si>
    <t>Área tributaria</t>
  </si>
  <si>
    <t>Caudal Aguas lluvias</t>
  </si>
  <si>
    <t>2. Aporte de aguas residuales residencial al tramo de empalme</t>
  </si>
  <si>
    <t>3. Otros aportes de aguas residuales  al tramo de empalme</t>
  </si>
  <si>
    <t>6. Resultados y verificaciones</t>
  </si>
  <si>
    <t>Firma del diseñador</t>
  </si>
  <si>
    <t>Condiciones para el uso de este aplicativo</t>
  </si>
  <si>
    <t>Aplicativo para el calculo del dimensionamiento de tramos de empalme</t>
  </si>
  <si>
    <t>4. Dimensionamiento del tramo de empalme</t>
  </si>
  <si>
    <t>5. Cálculos hidráulicos</t>
  </si>
  <si>
    <t>Relación de caudales (q/Q)</t>
  </si>
  <si>
    <t>Caudal a tubo lleno (Q)</t>
  </si>
  <si>
    <t>Velocidad a tubo lleno (V)</t>
  </si>
  <si>
    <t>Caudal de diseño (q)</t>
  </si>
  <si>
    <t>Diámetro interno</t>
  </si>
  <si>
    <t>Estrato</t>
  </si>
  <si>
    <t>Dotación neta</t>
  </si>
  <si>
    <t>Densidad Hab</t>
  </si>
  <si>
    <t>Densidad habitacional</t>
  </si>
  <si>
    <t>[Hab/Viv]</t>
  </si>
  <si>
    <t>Caudal aportado por oficinas, locales, etc.</t>
  </si>
  <si>
    <t>Dotación y densidad habitacional</t>
  </si>
  <si>
    <t>Tuberías</t>
  </si>
  <si>
    <t>Dotación con el 5% de perdidas</t>
  </si>
  <si>
    <t>Relación profundiad-diámetro (y/D)</t>
  </si>
  <si>
    <t>2. Se utiliza un tiempo de concentración típico de 3.0 minutos y un periodo de retorno de 5 años.</t>
  </si>
  <si>
    <t>3. El tramo de empalme deberá de cumplir la normativa de diseño y construcción de EPM.</t>
  </si>
  <si>
    <t>1. Este aplicativo contiene ecuaciones que permiten el cálculo del dimensionamiento de tramos de empalme; sin embargo EPM no asume responsabilidad alguna por su uso. El usuario deberá validar los criterios contenidos en el aplicativo y revisar los resultados.</t>
  </si>
  <si>
    <t>4. Para  el manejo de este aplicativo solo será necesario que el diseñador diligencie las celdas sombreadas en gris.</t>
  </si>
  <si>
    <t>Nota: En caso de indicar otros aportes, estos deberán de ser soportados con memorias de cálculo, para su revisión y aceptación en EPM.</t>
  </si>
  <si>
    <t>Matricula profesional del diseñador:</t>
  </si>
  <si>
    <t>Esfuerzo cortante</t>
  </si>
  <si>
    <t>Cota de salida en el eje de la cámara</t>
  </si>
  <si>
    <t>Cota de llegada en el eje de la cámara</t>
  </si>
  <si>
    <t>Longitud entre ejes de cámara</t>
  </si>
  <si>
    <t>[msnm]</t>
  </si>
  <si>
    <t>[m]</t>
  </si>
  <si>
    <t>θ</t>
  </si>
  <si>
    <t>Rh/D</t>
  </si>
  <si>
    <t>Radio hidráulico</t>
  </si>
  <si>
    <t>[kg/m²]</t>
  </si>
</sst>
</file>

<file path=xl/styles.xml><?xml version="1.0" encoding="utf-8"?>
<styleSheet xmlns="http://schemas.openxmlformats.org/spreadsheetml/2006/main">
  <numFmts count="9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0.00_)"/>
    <numFmt numFmtId="165" formatCode="0.0_)"/>
    <numFmt numFmtId="166" formatCode="0.000"/>
    <numFmt numFmtId="167" formatCode="_ [$€-2]\ * #,##0.00_ ;_ [$€-2]\ * \-#,##0.00_ ;_ [$€-2]\ * &quot;-&quot;??_ "/>
    <numFmt numFmtId="168" formatCode="0.0000"/>
    <numFmt numFmtId="169" formatCode="0.00\ &quot;años&quot;"/>
    <numFmt numFmtId="170" formatCode="dd/mm/yyyy;@"/>
  </numFmts>
  <fonts count="20">
    <font>
      <sz val="11"/>
      <color theme="1"/>
      <name val="Calibri"/>
      <family val="2"/>
      <scheme val="minor"/>
    </font>
    <font>
      <sz val="10"/>
      <name val="Courier"/>
      <family val="3"/>
    </font>
    <font>
      <sz val="10"/>
      <name val="Arial"/>
      <family val="2"/>
    </font>
    <font>
      <sz val="10"/>
      <name val="MS Sans Serif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bscript"/>
      <sz val="10"/>
      <name val="Calibri"/>
      <family val="2"/>
      <scheme val="minor"/>
    </font>
    <font>
      <vertAlign val="superscript"/>
      <sz val="10"/>
      <name val="Calibri"/>
      <family val="2"/>
      <scheme val="minor"/>
    </font>
    <font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2"/>
      <color theme="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name val="Arial"/>
      <family val="2"/>
    </font>
    <font>
      <sz val="9"/>
      <name val="Calibri"/>
      <family val="2"/>
      <scheme val="minor"/>
    </font>
    <font>
      <b/>
      <i/>
      <sz val="9"/>
      <name val="Calibri"/>
      <family val="2"/>
      <scheme val="minor"/>
    </font>
    <font>
      <i/>
      <sz val="10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823E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/>
        <bgColor theme="6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2">
    <xf numFmtId="0" fontId="0" fillId="0" borderId="0"/>
    <xf numFmtId="164" fontId="1" fillId="0" borderId="0"/>
    <xf numFmtId="0" fontId="2" fillId="0" borderId="0"/>
    <xf numFmtId="167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/>
    <xf numFmtId="40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19" fillId="0" borderId="0" applyFont="0" applyFill="0" applyBorder="0" applyAlignment="0" applyProtection="0"/>
  </cellStyleXfs>
  <cellXfs count="88">
    <xf numFmtId="0" fontId="0" fillId="0" borderId="0" xfId="0"/>
    <xf numFmtId="0" fontId="4" fillId="0" borderId="0" xfId="0" applyFont="1" applyFill="1" applyAlignment="1">
      <alignment horizontal="center"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/>
    </xf>
    <xf numFmtId="165" fontId="4" fillId="0" borderId="5" xfId="1" applyNumberFormat="1" applyFont="1" applyFill="1" applyBorder="1" applyAlignment="1" applyProtection="1">
      <alignment horizontal="center" vertical="center" wrapText="1"/>
      <protection locked="0"/>
    </xf>
    <xf numFmtId="2" fontId="4" fillId="0" borderId="5" xfId="0" applyNumberFormat="1" applyFont="1" applyFill="1" applyBorder="1" applyAlignment="1">
      <alignment horizontal="center" vertical="center" wrapText="1"/>
    </xf>
    <xf numFmtId="0" fontId="5" fillId="0" borderId="0" xfId="0" applyFont="1"/>
    <xf numFmtId="0" fontId="8" fillId="0" borderId="0" xfId="0" applyFont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9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10" fillId="0" borderId="0" xfId="0" applyFont="1" applyFill="1" applyBorder="1" applyAlignment="1">
      <alignment vertical="center" wrapText="1"/>
    </xf>
    <xf numFmtId="168" fontId="11" fillId="0" borderId="0" xfId="0" applyNumberFormat="1" applyFont="1" applyFill="1" applyBorder="1" applyAlignment="1">
      <alignment horizontal="center" vertical="center" wrapText="1"/>
    </xf>
    <xf numFmtId="1" fontId="8" fillId="0" borderId="4" xfId="0" applyNumberFormat="1" applyFont="1" applyBorder="1" applyAlignment="1">
      <alignment horizontal="center" vertical="center" wrapText="1"/>
    </xf>
    <xf numFmtId="1" fontId="11" fillId="0" borderId="4" xfId="0" applyNumberFormat="1" applyFont="1" applyBorder="1" applyAlignment="1">
      <alignment horizontal="center" vertical="center" wrapText="1"/>
    </xf>
    <xf numFmtId="168" fontId="11" fillId="0" borderId="5" xfId="0" applyNumberFormat="1" applyFont="1" applyBorder="1" applyAlignment="1">
      <alignment horizontal="center" vertical="center" wrapText="1"/>
    </xf>
    <xf numFmtId="1" fontId="8" fillId="0" borderId="5" xfId="0" applyNumberFormat="1" applyFont="1" applyBorder="1" applyAlignment="1">
      <alignment horizontal="center" vertical="center" wrapText="1"/>
    </xf>
    <xf numFmtId="1" fontId="11" fillId="0" borderId="5" xfId="0" applyNumberFormat="1" applyFont="1" applyBorder="1" applyAlignment="1">
      <alignment horizontal="center" vertical="center" wrapText="1"/>
    </xf>
    <xf numFmtId="1" fontId="11" fillId="0" borderId="11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Alignment="1">
      <alignment wrapText="1"/>
    </xf>
    <xf numFmtId="0" fontId="4" fillId="0" borderId="5" xfId="0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2" fontId="4" fillId="0" borderId="2" xfId="0" applyNumberFormat="1" applyFont="1" applyFill="1" applyBorder="1" applyAlignment="1">
      <alignment horizontal="center" vertical="center" wrapText="1"/>
    </xf>
    <xf numFmtId="166" fontId="4" fillId="0" borderId="5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left" vertical="center" wrapText="1"/>
    </xf>
    <xf numFmtId="0" fontId="4" fillId="0" borderId="5" xfId="0" applyFont="1" applyFill="1" applyBorder="1" applyAlignment="1" applyProtection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7" xfId="0" applyFont="1" applyFill="1" applyBorder="1" applyAlignment="1" applyProtection="1">
      <alignment horizontal="left" vertical="center" wrapText="1"/>
    </xf>
    <xf numFmtId="169" fontId="8" fillId="0" borderId="6" xfId="0" applyNumberFormat="1" applyFont="1" applyBorder="1" applyAlignment="1">
      <alignment horizontal="center" vertical="center" wrapText="1"/>
    </xf>
    <xf numFmtId="166" fontId="8" fillId="0" borderId="0" xfId="0" applyNumberFormat="1" applyFont="1" applyFill="1" applyBorder="1" applyAlignment="1">
      <alignment horizontal="center" vertical="center" wrapText="1"/>
    </xf>
    <xf numFmtId="1" fontId="8" fillId="0" borderId="8" xfId="0" applyNumberFormat="1" applyFont="1" applyBorder="1" applyAlignment="1">
      <alignment horizontal="center" vertical="center" wrapText="1"/>
    </xf>
    <xf numFmtId="166" fontId="8" fillId="0" borderId="5" xfId="0" applyNumberFormat="1" applyFont="1" applyBorder="1" applyAlignment="1">
      <alignment horizontal="center" vertical="center" wrapText="1"/>
    </xf>
    <xf numFmtId="2" fontId="8" fillId="0" borderId="8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0" borderId="5" xfId="0" applyFont="1" applyBorder="1"/>
    <xf numFmtId="0" fontId="4" fillId="0" borderId="0" xfId="0" applyFont="1" applyFill="1"/>
    <xf numFmtId="0" fontId="4" fillId="0" borderId="0" xfId="0" applyFont="1" applyFill="1" applyAlignment="1">
      <alignment horizontal="left"/>
    </xf>
    <xf numFmtId="0" fontId="4" fillId="0" borderId="1" xfId="0" applyFont="1" applyFill="1" applyBorder="1" applyAlignment="1" applyProtection="1">
      <alignment horizontal="left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/>
    <xf numFmtId="0" fontId="4" fillId="0" borderId="2" xfId="0" applyFont="1" applyFill="1" applyBorder="1" applyAlignment="1" applyProtection="1">
      <alignment horizontal="center" vertical="center" wrapText="1"/>
    </xf>
    <xf numFmtId="2" fontId="4" fillId="3" borderId="5" xfId="0" applyNumberFormat="1" applyFont="1" applyFill="1" applyBorder="1" applyAlignment="1">
      <alignment horizontal="center" vertical="center" wrapText="1"/>
    </xf>
    <xf numFmtId="1" fontId="4" fillId="3" borderId="5" xfId="0" applyNumberFormat="1" applyFont="1" applyFill="1" applyBorder="1" applyAlignment="1">
      <alignment horizontal="center" vertical="center" wrapText="1"/>
    </xf>
    <xf numFmtId="0" fontId="5" fillId="0" borderId="2" xfId="0" applyFont="1" applyBorder="1"/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13" fillId="0" borderId="2" xfId="0" applyFont="1" applyFill="1" applyBorder="1" applyAlignment="1" applyProtection="1">
      <alignment horizontal="left" vertical="center" wrapText="1"/>
    </xf>
    <xf numFmtId="0" fontId="13" fillId="0" borderId="0" xfId="0" applyFont="1" applyFill="1" applyAlignment="1">
      <alignment horizontal="left"/>
    </xf>
    <xf numFmtId="2" fontId="13" fillId="0" borderId="0" xfId="0" applyNumberFormat="1" applyFont="1" applyFill="1" applyBorder="1" applyAlignment="1">
      <alignment horizontal="left" vertical="center"/>
    </xf>
    <xf numFmtId="0" fontId="14" fillId="0" borderId="0" xfId="0" applyFont="1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5" fillId="0" borderId="0" xfId="0" applyFont="1" applyAlignment="1">
      <alignment horizontal="center"/>
    </xf>
    <xf numFmtId="0" fontId="8" fillId="4" borderId="5" xfId="0" applyFont="1" applyFill="1" applyBorder="1" applyAlignment="1">
      <alignment horizontal="center" vertical="center" wrapText="1"/>
    </xf>
    <xf numFmtId="2" fontId="8" fillId="4" borderId="5" xfId="0" applyNumberFormat="1" applyFont="1" applyFill="1" applyBorder="1" applyAlignment="1">
      <alignment horizontal="center" vertical="center" wrapText="1"/>
    </xf>
    <xf numFmtId="2" fontId="11" fillId="4" borderId="5" xfId="0" applyNumberFormat="1" applyFont="1" applyFill="1" applyBorder="1" applyAlignment="1">
      <alignment horizontal="center" vertical="center" wrapText="1"/>
    </xf>
    <xf numFmtId="2" fontId="11" fillId="0" borderId="5" xfId="0" applyNumberFormat="1" applyFont="1" applyBorder="1" applyAlignment="1">
      <alignment horizontal="center" vertical="center" wrapText="1"/>
    </xf>
    <xf numFmtId="0" fontId="9" fillId="5" borderId="5" xfId="0" applyFont="1" applyFill="1" applyBorder="1" applyAlignment="1">
      <alignment horizontal="center" vertical="center" wrapText="1"/>
    </xf>
    <xf numFmtId="169" fontId="9" fillId="5" borderId="5" xfId="0" applyNumberFormat="1" applyFont="1" applyFill="1" applyBorder="1" applyAlignment="1">
      <alignment horizontal="center" vertical="center" wrapText="1"/>
    </xf>
    <xf numFmtId="2" fontId="13" fillId="0" borderId="5" xfId="0" applyNumberFormat="1" applyFont="1" applyFill="1" applyBorder="1" applyAlignment="1">
      <alignment horizontal="center"/>
    </xf>
    <xf numFmtId="0" fontId="4" fillId="0" borderId="7" xfId="0" applyFont="1" applyFill="1" applyBorder="1" applyAlignment="1" applyProtection="1">
      <alignment horizontal="left" vertical="top" wrapText="1"/>
    </xf>
    <xf numFmtId="0" fontId="4" fillId="0" borderId="0" xfId="7" applyNumberFormat="1" applyFont="1" applyFill="1" applyBorder="1"/>
    <xf numFmtId="10" fontId="4" fillId="0" borderId="5" xfId="11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 applyProtection="1">
      <alignment horizontal="left" vertical="center" wrapText="1"/>
    </xf>
    <xf numFmtId="0" fontId="5" fillId="3" borderId="5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2" fontId="4" fillId="3" borderId="5" xfId="0" applyNumberFormat="1" applyFont="1" applyFill="1" applyBorder="1" applyAlignment="1">
      <alignment horizontal="center" vertical="center" shrinkToFit="1"/>
    </xf>
    <xf numFmtId="170" fontId="5" fillId="3" borderId="5" xfId="0" applyNumberFormat="1" applyFont="1" applyFill="1" applyBorder="1" applyAlignment="1">
      <alignment horizontal="left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</cellXfs>
  <cellStyles count="12">
    <cellStyle name="Euro" xfId="3"/>
    <cellStyle name="Millares 2" xfId="8"/>
    <cellStyle name="Millares 3" xfId="6"/>
    <cellStyle name="Millares 4" xfId="9"/>
    <cellStyle name="Moneda 2" xfId="5"/>
    <cellStyle name="Normal" xfId="0" builtinId="0"/>
    <cellStyle name="Normal 11" xfId="10"/>
    <cellStyle name="Normal 2" xfId="7"/>
    <cellStyle name="Normal 3" xfId="2"/>
    <cellStyle name="Normal_Design ALAN 001221" xfId="1"/>
    <cellStyle name="Porcentual" xfId="11" builtinId="5"/>
    <cellStyle name="Porcentual 2" xfId="4"/>
  </cellStyles>
  <dxfs count="34">
    <dxf>
      <font>
        <color rgb="FFFF0000"/>
      </font>
      <numFmt numFmtId="2" formatCode="0.00"/>
    </dxf>
    <dxf>
      <font>
        <color rgb="FF00B050"/>
      </font>
      <numFmt numFmtId="2" formatCode="0.00"/>
    </dxf>
    <dxf>
      <font>
        <color rgb="FF00B050"/>
      </font>
      <numFmt numFmtId="166" formatCode="0.000"/>
    </dxf>
    <dxf>
      <font>
        <color rgb="FF00B050"/>
      </font>
      <numFmt numFmtId="166" formatCode="0.000"/>
    </dxf>
    <dxf>
      <font>
        <b/>
        <i val="0"/>
        <color rgb="FFFF0000"/>
      </font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ont>
        <color rgb="FFFF0000"/>
      </font>
      <numFmt numFmtId="2" formatCode="0.00"/>
    </dxf>
    <dxf>
      <font>
        <color rgb="FF00B050"/>
      </font>
      <numFmt numFmtId="2" formatCode="0.00"/>
    </dxf>
    <dxf>
      <font>
        <color rgb="FF00B050"/>
      </font>
      <numFmt numFmtId="166" formatCode="0.000"/>
    </dxf>
    <dxf>
      <font>
        <color rgb="FF00B050"/>
      </font>
      <numFmt numFmtId="166" formatCode="0.000"/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numFmt numFmtId="166" formatCode="0.000"/>
      <alignment horizontal="center" vertical="center" textRotation="0" wrapText="1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numFmt numFmtId="166" formatCode="0.000"/>
      <alignment horizontal="center" vertical="center" textRotation="0" wrapText="1" indent="0" relativeIndent="255" justifyLastLine="0" shrinkToFit="0" mergeCell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alignment horizontal="center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alignment horizontal="center" vertical="center" textRotation="0" wrapText="1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168" formatCode="0.0000"/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1" formatCode="0"/>
      <alignment horizontal="center" vertical="center" textRotation="0" wrapText="1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alignment horizontal="left" vertical="center" textRotation="0" wrapText="1" indent="0" relativeIndent="255" justifyLastLine="0" shrinkToFit="0" mergeCell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border>
        <top style="thin">
          <color indexed="64"/>
        </top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alignment horizontal="center" vertical="center" textRotation="0" wrapText="1" indent="0" relativeIndent="255" justifyLastLine="0" shrinkToFit="0" mergeCell="0" readingOrder="0"/>
      <border diagonalUp="0" diagonalDown="0" outline="0"/>
    </dxf>
    <dxf>
      <border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alignment horizontal="center" vertical="center" textRotation="0" wrapText="1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rgb="FFE1FFC5"/>
        </patternFill>
      </fill>
    </dxf>
  </dxfs>
  <tableStyles count="1" defaultTableStyle="TableStyleMedium9" defaultPivotStyle="PivotStyleLight16">
    <tableStyle name="Estilo de tabla dinámica 1" table="0" count="1">
      <tableStyleElement type="wholeTable" dxfId="33"/>
    </tableStyle>
  </tableStyles>
  <colors>
    <mruColors>
      <color rgb="FFFFFFFF"/>
      <color rgb="FFA5A5A5"/>
      <color rgb="FFABDB77"/>
      <color rgb="FFE1FFC5"/>
      <color rgb="FFFF5050"/>
      <color rgb="FFC5D9F1"/>
      <color rgb="FFFF0000"/>
      <color rgb="FF5A5A5A"/>
      <color rgb="FFFF7C80"/>
      <color rgb="FF9BBB59"/>
    </mruColors>
  </colors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worksheets/sheet2.xml" Type="http://schemas.openxmlformats.org/officeDocument/2006/relationships/worksheet"/>
<Relationship Id="rId3" Target="theme/theme1.xml" Type="http://schemas.openxmlformats.org/officeDocument/2006/relationships/theme"/>
<Relationship Id="rId4" Target="styles.xml" Type="http://schemas.openxmlformats.org/officeDocument/2006/relationships/styles"/>
<Relationship Id="rId5" Target="sharedStrings.xml" Type="http://schemas.openxmlformats.org/officeDocument/2006/relationships/sharedStrings"/>
<Relationship Id="rId6" Target="calcChain.xml" Type="http://schemas.openxmlformats.org/officeDocument/2006/relationships/calcChain"/>
</Relationships>
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/Relationships>
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139849</xdr:colOff>
      <xdr:row>5</xdr:row>
      <xdr:rowOff>34564</xdr:rowOff>
    </xdr:from>
    <xdr:to>
      <xdr:col>2</xdr:col>
      <xdr:colOff>959491</xdr:colOff>
      <xdr:row>7</xdr:row>
      <xdr:rowOff>140805</xdr:rowOff>
    </xdr:to>
    <xdr:pic>
      <xdr:nvPicPr>
        <xdr:cNvPr id="2" name="1 Imagen" descr="logo escala de grises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88219" y="1359781"/>
          <a:ext cx="819642" cy="437546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</xdr:row>
      <xdr:rowOff>1244</xdr:rowOff>
    </xdr:from>
    <xdr:to>
      <xdr:col>1</xdr:col>
      <xdr:colOff>1670538</xdr:colOff>
      <xdr:row>6</xdr:row>
      <xdr:rowOff>7327</xdr:rowOff>
    </xdr:to>
    <xdr:cxnSp macro="">
      <xdr:nvCxnSpPr>
        <xdr:cNvPr id="3" name="2 Conector recto"/>
        <xdr:cNvCxnSpPr/>
      </xdr:nvCxnSpPr>
      <xdr:spPr>
        <a:xfrm>
          <a:off x="0" y="163169"/>
          <a:ext cx="3794613" cy="608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ables/table1.xml><?xml version="1.0" encoding="utf-8"?>
<table xmlns="http://schemas.openxmlformats.org/spreadsheetml/2006/main" id="4" name="Parámetros_de_las_IDF" displayName="Parámetros_de_las_IDF" ref="D2:G16" totalsRowShown="0" headerRowDxfId="32" dataDxfId="30" headerRowBorderDxfId="31" tableBorderDxfId="29" totalsRowBorderDxfId="28">
  <autoFilter ref="D2:G16"/>
  <sortState ref="D15:AB29">
    <sortCondition ref="D14:D29"/>
  </sortState>
  <tableColumns count="4">
    <tableColumn id="1" name="Estación " dataDxfId="27"/>
    <tableColumn id="3" name="C" dataDxfId="26"/>
    <tableColumn id="6" name="H" dataDxfId="25"/>
    <tableColumn id="9" name="M" dataDxfId="24"/>
  </tableColumns>
  <tableStyleInfo name="TableStyleMedium4" showFirstColumn="0" showLastColumn="0" showRowStripes="1" showColumnStripes="0"/>
</table>
</file>

<file path=xl/tables/table2.xml><?xml version="1.0" encoding="utf-8"?>
<table xmlns="http://schemas.openxmlformats.org/spreadsheetml/2006/main" id="1" name="Caracteríticas_Tuberias" displayName="Caracteríticas_Tuberias" ref="A2:B38" totalsRowShown="0" headerRowDxfId="23" dataDxfId="21" headerRowBorderDxfId="22" tableBorderDxfId="20" totalsRowBorderDxfId="19">
  <autoFilter ref="A2:B38">
    <filterColumn colId="1"/>
  </autoFilter>
  <tableColumns count="2">
    <tableColumn id="1" name="Diámetro Interior" dataDxfId="18"/>
    <tableColumn id="6" name="Rugosidad de Manning" dataDxfId="17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_rels/sheet2.xml.rels><?xml version="1.0" encoding="UTF-8" standalone="no"?>
<Relationships xmlns="http://schemas.openxmlformats.org/package/2006/relationships">
<Relationship Id="rId1" Target="../printerSettings/printerSettings2.bin" Type="http://schemas.openxmlformats.org/officeDocument/2006/relationships/printerSettings"/>
<Relationship Id="rId2" Target="../tables/table1.xml" Type="http://schemas.openxmlformats.org/officeDocument/2006/relationships/table"/>
<Relationship Id="rId3" Target="../tables/table2.xml" Type="http://schemas.openxmlformats.org/officeDocument/2006/relationships/table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AE63"/>
  <sheetViews>
    <sheetView tabSelected="1" view="pageBreakPreview" zoomScale="115" zoomScaleNormal="115" zoomScaleSheetLayoutView="115" workbookViewId="0">
      <selection activeCell="B58" sqref="B58"/>
    </sheetView>
  </sheetViews>
  <sheetFormatPr baseColWidth="10" defaultRowHeight="12.75"/>
  <cols>
    <col min="1" max="1" width="45.140625" style="50" customWidth="1"/>
    <col min="2" max="2" width="20.140625" style="49" customWidth="1"/>
    <col min="3" max="3" width="15.7109375" style="49" customWidth="1"/>
    <col min="4" max="4" width="3.5703125" style="49" customWidth="1"/>
    <col min="5" max="5" width="80.7109375" style="49" customWidth="1"/>
    <col min="6" max="6" width="12.28515625" style="49" customWidth="1"/>
    <col min="7" max="7" width="11.42578125" style="49"/>
    <col min="8" max="8" width="12.42578125" style="49" bestFit="1" customWidth="1"/>
    <col min="9" max="9" width="17.140625" style="49" bestFit="1" customWidth="1"/>
    <col min="10" max="10" width="12.7109375" style="49" bestFit="1" customWidth="1"/>
    <col min="11" max="16384" width="11.42578125" style="49"/>
  </cols>
  <sheetData>
    <row r="1" spans="1:31">
      <c r="A1" s="80" t="s">
        <v>57</v>
      </c>
      <c r="B1" s="80"/>
      <c r="C1" s="80"/>
    </row>
    <row r="2" spans="1:31" ht="39" customHeight="1">
      <c r="A2" s="81" t="s">
        <v>78</v>
      </c>
      <c r="B2" s="81"/>
      <c r="C2" s="81"/>
    </row>
    <row r="3" spans="1:31">
      <c r="A3" s="81" t="s">
        <v>76</v>
      </c>
      <c r="B3" s="81"/>
      <c r="C3" s="81"/>
    </row>
    <row r="4" spans="1:31">
      <c r="A4" s="81" t="s">
        <v>77</v>
      </c>
      <c r="B4" s="81"/>
      <c r="C4" s="81"/>
    </row>
    <row r="5" spans="1:31">
      <c r="A5" s="81" t="s">
        <v>79</v>
      </c>
      <c r="B5" s="81"/>
      <c r="C5" s="81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</row>
    <row r="6" spans="1:31">
      <c r="A6" s="84" t="s">
        <v>39</v>
      </c>
      <c r="B6" s="84"/>
      <c r="C6" s="31"/>
      <c r="D6" s="3"/>
      <c r="E6" s="59"/>
      <c r="F6" s="59"/>
      <c r="G6" s="59"/>
      <c r="H6" s="59"/>
      <c r="I6" s="59"/>
      <c r="J6" s="59"/>
    </row>
    <row r="7" spans="1:31">
      <c r="A7" s="85" t="s">
        <v>58</v>
      </c>
      <c r="B7" s="85"/>
      <c r="C7" s="31"/>
      <c r="D7" s="29"/>
      <c r="E7" s="3"/>
      <c r="F7" s="3"/>
      <c r="G7" s="3"/>
      <c r="H7" s="3"/>
      <c r="I7" s="3"/>
      <c r="J7" s="1"/>
    </row>
    <row r="8" spans="1:31">
      <c r="A8" s="47"/>
      <c r="B8" s="47"/>
      <c r="C8" s="31"/>
      <c r="F8" s="3"/>
      <c r="G8" s="3"/>
      <c r="H8" s="3"/>
      <c r="I8" s="3"/>
      <c r="J8" s="1"/>
    </row>
    <row r="9" spans="1:31" ht="15.75" customHeight="1">
      <c r="A9" s="64" t="s">
        <v>46</v>
      </c>
      <c r="B9" s="7"/>
      <c r="C9" s="7"/>
      <c r="F9" s="3"/>
    </row>
    <row r="10" spans="1:31" ht="15.75" customHeight="1">
      <c r="A10" s="48" t="s">
        <v>47</v>
      </c>
      <c r="B10" s="79"/>
      <c r="C10" s="79"/>
      <c r="E10" s="60"/>
      <c r="F10" s="3"/>
    </row>
    <row r="11" spans="1:31" ht="15.75" customHeight="1">
      <c r="A11" s="48" t="s">
        <v>81</v>
      </c>
      <c r="B11" s="79"/>
      <c r="C11" s="79"/>
      <c r="E11" s="60"/>
      <c r="F11" s="3"/>
    </row>
    <row r="12" spans="1:31" ht="15.75" customHeight="1">
      <c r="A12" s="48" t="s">
        <v>48</v>
      </c>
      <c r="B12" s="79"/>
      <c r="C12" s="79"/>
      <c r="E12" s="60"/>
      <c r="F12" s="3"/>
    </row>
    <row r="13" spans="1:31" ht="15.75" customHeight="1">
      <c r="A13" s="48" t="s">
        <v>49</v>
      </c>
      <c r="B13" s="83"/>
      <c r="C13" s="83"/>
      <c r="E13" s="60"/>
      <c r="F13" s="3"/>
    </row>
    <row r="14" spans="1:31">
      <c r="A14" s="37"/>
      <c r="B14" s="2"/>
      <c r="C14" s="1"/>
      <c r="D14" s="3"/>
      <c r="E14" s="60"/>
      <c r="F14" s="1"/>
    </row>
    <row r="15" spans="1:31" ht="15">
      <c r="A15" s="63" t="s">
        <v>50</v>
      </c>
      <c r="B15" s="2"/>
      <c r="C15" s="1"/>
      <c r="D15" s="3"/>
      <c r="E15" s="60"/>
      <c r="F15" s="1"/>
      <c r="G15" s="65"/>
      <c r="H15" s="66"/>
      <c r="I15" s="67"/>
      <c r="J15" s="67"/>
    </row>
    <row r="16" spans="1:31">
      <c r="A16" s="38" t="s">
        <v>15</v>
      </c>
      <c r="B16" s="82" t="s">
        <v>20</v>
      </c>
      <c r="C16" s="82"/>
      <c r="E16" s="60"/>
      <c r="J16" s="28"/>
    </row>
    <row r="17" spans="1:10">
      <c r="A17" s="38" t="s">
        <v>51</v>
      </c>
      <c r="B17" s="56"/>
      <c r="C17" s="32" t="s">
        <v>0</v>
      </c>
      <c r="D17" s="1"/>
      <c r="E17" s="60"/>
      <c r="F17" s="1"/>
      <c r="G17" s="1"/>
      <c r="H17" s="1"/>
      <c r="I17" s="1"/>
      <c r="J17" s="1"/>
    </row>
    <row r="18" spans="1:10">
      <c r="A18" s="38" t="s">
        <v>17</v>
      </c>
      <c r="B18" s="56">
        <v>0.9</v>
      </c>
      <c r="C18" s="32" t="s">
        <v>8</v>
      </c>
      <c r="D18" s="1"/>
      <c r="E18" s="60"/>
      <c r="F18" s="1"/>
      <c r="G18" s="1"/>
      <c r="H18" s="1"/>
      <c r="I18" s="1"/>
      <c r="J18" s="1"/>
    </row>
    <row r="19" spans="1:10" ht="14.25">
      <c r="A19" s="38" t="s">
        <v>37</v>
      </c>
      <c r="B19" s="6">
        <f>0.14+0.65*B18+0.05*0.15</f>
        <v>0.73250000000000004</v>
      </c>
      <c r="C19" s="32" t="s">
        <v>8</v>
      </c>
      <c r="D19" s="1"/>
      <c r="E19" s="60"/>
      <c r="F19" s="1"/>
      <c r="G19" s="1"/>
      <c r="H19" s="1"/>
      <c r="I19" s="1"/>
      <c r="J19" s="1"/>
    </row>
    <row r="20" spans="1:10">
      <c r="A20" s="38" t="s">
        <v>13</v>
      </c>
      <c r="B20" s="6">
        <f>((100/36)*VLOOKUP(B16,Parámetros_de_las_IDF[],2,0)*(3+VLOOKUP(B16,Parámetros_de_las_IDF[],3,0))^VLOOKUP(B16,Parámetros_de_las_IDF[],4,0))</f>
        <v>409.34517782679887</v>
      </c>
      <c r="C20" s="32" t="s">
        <v>16</v>
      </c>
      <c r="E20" s="60"/>
      <c r="F20" s="1"/>
      <c r="G20" s="1"/>
      <c r="H20" s="1"/>
      <c r="I20" s="1"/>
      <c r="J20" s="1"/>
    </row>
    <row r="21" spans="1:10">
      <c r="A21" s="39" t="s">
        <v>52</v>
      </c>
      <c r="B21" s="6">
        <f>B17*B19*B20</f>
        <v>0</v>
      </c>
      <c r="C21" s="32" t="s">
        <v>2</v>
      </c>
      <c r="D21" s="1"/>
      <c r="E21" s="60"/>
      <c r="F21" s="1"/>
      <c r="G21" s="1"/>
      <c r="H21" s="1"/>
      <c r="I21" s="1"/>
      <c r="J21" s="1"/>
    </row>
    <row r="22" spans="1:10">
      <c r="A22" s="40"/>
      <c r="B22" s="1"/>
      <c r="C22" s="1"/>
      <c r="D22" s="1"/>
      <c r="E22" s="60"/>
      <c r="F22" s="1"/>
      <c r="G22" s="1"/>
      <c r="H22" s="1"/>
      <c r="I22" s="1"/>
      <c r="J22" s="1"/>
    </row>
    <row r="23" spans="1:10">
      <c r="A23" s="63" t="s">
        <v>53</v>
      </c>
      <c r="D23" s="1"/>
      <c r="E23" s="60"/>
      <c r="F23" s="1"/>
      <c r="G23" s="1"/>
      <c r="H23" s="1"/>
      <c r="I23" s="1"/>
      <c r="J23" s="1"/>
    </row>
    <row r="24" spans="1:10">
      <c r="A24" s="38" t="s">
        <v>66</v>
      </c>
      <c r="B24" s="57">
        <v>1</v>
      </c>
      <c r="C24" s="32" t="s">
        <v>6</v>
      </c>
    </row>
    <row r="25" spans="1:10">
      <c r="A25" s="38" t="s">
        <v>42</v>
      </c>
      <c r="B25" s="57"/>
      <c r="C25" s="32" t="s">
        <v>6</v>
      </c>
      <c r="D25" s="1"/>
      <c r="E25" s="1"/>
      <c r="F25" s="1"/>
      <c r="G25" s="1"/>
      <c r="H25" s="1"/>
      <c r="I25" s="1"/>
      <c r="J25" s="1"/>
    </row>
    <row r="26" spans="1:10" ht="15">
      <c r="A26" s="38" t="s">
        <v>34</v>
      </c>
      <c r="B26" s="6">
        <f>VLOOKUP(B24,Tablas!$I$3:$L$8,3,0)</f>
        <v>13.13</v>
      </c>
      <c r="C26" s="4" t="s">
        <v>45</v>
      </c>
      <c r="D26" s="1"/>
      <c r="E26" s="1"/>
      <c r="F26" s="1"/>
      <c r="G26" s="1"/>
      <c r="H26" s="1"/>
      <c r="I26" s="1"/>
      <c r="J26" s="1"/>
    </row>
    <row r="27" spans="1:10">
      <c r="A27" s="38" t="s">
        <v>69</v>
      </c>
      <c r="B27" s="6">
        <f>VLOOKUP(B24,Tablas!$I$3:$L$8,4,0)</f>
        <v>3.35</v>
      </c>
      <c r="C27" s="4" t="s">
        <v>70</v>
      </c>
      <c r="D27" s="1"/>
      <c r="E27" s="1"/>
      <c r="F27" s="1"/>
      <c r="G27" s="1"/>
      <c r="H27" s="1"/>
      <c r="I27" s="1"/>
      <c r="J27" s="1"/>
    </row>
    <row r="28" spans="1:10">
      <c r="A28" s="38" t="s">
        <v>3</v>
      </c>
      <c r="B28" s="6">
        <f>B25*B26*0.85/2592</f>
        <v>0</v>
      </c>
      <c r="C28" s="32" t="s">
        <v>2</v>
      </c>
    </row>
    <row r="29" spans="1:10">
      <c r="A29" s="38" t="s">
        <v>41</v>
      </c>
      <c r="B29" s="6">
        <f>B17*0.3</f>
        <v>0</v>
      </c>
      <c r="C29" s="32" t="s">
        <v>2</v>
      </c>
    </row>
    <row r="30" spans="1:10">
      <c r="A30" s="38" t="s">
        <v>18</v>
      </c>
      <c r="B30" s="6">
        <f>IF((1+(14/(4+(B25*B27/1000)^0.5)))&lt;2,2,IF((1+(14/(4+(B25*B27/1000)^0.5)))&gt;4,4,(1+(14/(4+(B25*B27/1000)^0.5)))))</f>
        <v>4</v>
      </c>
      <c r="C30" s="32" t="s">
        <v>4</v>
      </c>
    </row>
    <row r="31" spans="1:10">
      <c r="A31" s="39" t="s">
        <v>40</v>
      </c>
      <c r="B31" s="6">
        <f>IF(B25=0,0,MAX(1.5,SUM(B29,B30*B28)))</f>
        <v>0</v>
      </c>
      <c r="C31" s="32" t="s">
        <v>2</v>
      </c>
    </row>
    <row r="32" spans="1:10">
      <c r="A32" s="30"/>
      <c r="B32" s="28"/>
      <c r="C32" s="34"/>
    </row>
    <row r="33" spans="1:3">
      <c r="A33" s="63" t="s">
        <v>54</v>
      </c>
      <c r="B33" s="28"/>
      <c r="C33" s="34"/>
    </row>
    <row r="34" spans="1:3">
      <c r="A34" s="38" t="s">
        <v>71</v>
      </c>
      <c r="B34" s="56"/>
      <c r="C34" s="32" t="s">
        <v>2</v>
      </c>
    </row>
    <row r="35" spans="1:3" ht="25.5" customHeight="1">
      <c r="A35" s="78" t="s">
        <v>80</v>
      </c>
      <c r="B35" s="78"/>
      <c r="C35" s="78"/>
    </row>
    <row r="37" spans="1:3">
      <c r="A37" s="62" t="s">
        <v>59</v>
      </c>
    </row>
    <row r="38" spans="1:3">
      <c r="A38" s="38" t="s">
        <v>65</v>
      </c>
      <c r="B38" s="57">
        <v>327</v>
      </c>
      <c r="C38" s="32" t="s">
        <v>7</v>
      </c>
    </row>
    <row r="39" spans="1:3">
      <c r="A39" s="38" t="s">
        <v>83</v>
      </c>
      <c r="B39" s="56">
        <v>101</v>
      </c>
      <c r="C39" s="32" t="s">
        <v>86</v>
      </c>
    </row>
    <row r="40" spans="1:3">
      <c r="A40" s="38" t="s">
        <v>84</v>
      </c>
      <c r="B40" s="56">
        <v>100</v>
      </c>
      <c r="C40" s="32" t="s">
        <v>86</v>
      </c>
    </row>
    <row r="41" spans="1:3">
      <c r="A41" s="38" t="s">
        <v>85</v>
      </c>
      <c r="B41" s="56">
        <v>20</v>
      </c>
      <c r="C41" s="32" t="s">
        <v>87</v>
      </c>
    </row>
    <row r="42" spans="1:3">
      <c r="A42" s="39" t="s">
        <v>43</v>
      </c>
      <c r="B42" s="77">
        <f>ROUND((ROUND(B39,2)-ROUND(B40,2))/ROUND(B41,2),4)</f>
        <v>0.05</v>
      </c>
      <c r="C42" s="5" t="s">
        <v>14</v>
      </c>
    </row>
    <row r="44" spans="1:3">
      <c r="A44" s="62" t="s">
        <v>60</v>
      </c>
    </row>
    <row r="45" spans="1:3">
      <c r="A45" s="38" t="s">
        <v>1</v>
      </c>
      <c r="B45" s="36">
        <f>INDEX(Caracteríticas_Tuberias[[Diámetro Interior]:[Rugosidad de Manning]],MATCH(B38,Diámetros,0),2)</f>
        <v>8.9999999999999993E-3</v>
      </c>
      <c r="C45" s="27" t="s">
        <v>8</v>
      </c>
    </row>
    <row r="46" spans="1:3">
      <c r="A46" s="39" t="s">
        <v>64</v>
      </c>
      <c r="B46" s="6">
        <f>+B21+B31+B34</f>
        <v>0</v>
      </c>
      <c r="C46" s="33" t="s">
        <v>2</v>
      </c>
    </row>
    <row r="47" spans="1:3">
      <c r="A47" s="38" t="s">
        <v>63</v>
      </c>
      <c r="B47" s="6">
        <f>(1/B45)*(B38/1000/4)^(0.666666666666667)*(B42)^0.5</f>
        <v>4.6798758668436315</v>
      </c>
      <c r="C47" s="32" t="s">
        <v>5</v>
      </c>
    </row>
    <row r="48" spans="1:3" ht="15.75" customHeight="1">
      <c r="A48" s="75" t="s">
        <v>38</v>
      </c>
      <c r="B48" s="6" t="str">
        <f>IFERROR(IF(B57&lt;=0.06,(10^(0.029806+0.29095*LOG(B57))),IF(B57&lt;0.26,(10^(0.013778+0.28597*LOG(B57))),IF(B57&lt;0.91,10^(0.021763+0.289951*LOG(B57)),"Aumente diámetro o pendiente"))),"")</f>
        <v/>
      </c>
      <c r="C48" s="32" t="s">
        <v>8</v>
      </c>
    </row>
    <row r="49" spans="1:4">
      <c r="A49" s="38" t="s">
        <v>62</v>
      </c>
      <c r="B49" s="6">
        <f>B47*PI()*(B38/1000)^2/4*1000</f>
        <v>393.02458727026919</v>
      </c>
      <c r="C49" s="32" t="s">
        <v>35</v>
      </c>
    </row>
    <row r="50" spans="1:4" s="54" customFormat="1" hidden="1">
      <c r="A50" s="41" t="s">
        <v>75</v>
      </c>
      <c r="B50" s="6" t="e">
        <f>IF(B57&lt;0.11,ROUND(0.3827+0.0645*LN(B57),2),IF((AND(B57&gt;=0.11,B57&lt;0.21)),ROUND(0.60025+0.15471*LN(B57),2),IF(AND(B57&gt;=0.21,B57&lt;0.91),ROUND(0.225+0.66666667*B57,2),"")))</f>
        <v>#NUM!</v>
      </c>
      <c r="C50" s="32" t="s">
        <v>8</v>
      </c>
      <c r="D50" s="49"/>
    </row>
    <row r="51" spans="1:4" hidden="1">
      <c r="A51" s="41" t="s">
        <v>88</v>
      </c>
      <c r="B51" s="6" t="e">
        <f>ROUND(2*ACOS(1-2*B50),3)</f>
        <v>#NUM!</v>
      </c>
      <c r="C51" s="32"/>
    </row>
    <row r="52" spans="1:4" hidden="1">
      <c r="A52" s="41" t="s">
        <v>89</v>
      </c>
      <c r="B52" s="36" t="e">
        <f>0.25*(1-SIN(B51)/B51)</f>
        <v>#NUM!</v>
      </c>
      <c r="C52" s="32" t="s">
        <v>8</v>
      </c>
    </row>
    <row r="53" spans="1:4" hidden="1">
      <c r="A53" s="41" t="s">
        <v>90</v>
      </c>
      <c r="B53" s="36" t="e">
        <f>B52*B38/1000</f>
        <v>#NUM!</v>
      </c>
      <c r="C53" s="32" t="s">
        <v>87</v>
      </c>
    </row>
    <row r="54" spans="1:4" s="54" customFormat="1">
      <c r="A54" s="51"/>
      <c r="B54" s="52"/>
      <c r="C54" s="53"/>
      <c r="D54" s="49"/>
    </row>
    <row r="55" spans="1:4" s="54" customFormat="1">
      <c r="A55" s="61" t="s">
        <v>55</v>
      </c>
      <c r="B55" s="35"/>
      <c r="C55" s="55"/>
      <c r="D55" s="49"/>
    </row>
    <row r="56" spans="1:4" s="54" customFormat="1">
      <c r="A56" s="38" t="s">
        <v>75</v>
      </c>
      <c r="B56" s="74" t="str">
        <f>IFERROR(IF(AND(B$38&lt;=500,$B$50&lt;=0.7),ROUND(B50,2)&amp;" OK",IF(AND(B$38&gt;500,B$38&lt;=1000,$B$50&lt;=0.8),ROUND(B50,2)&amp;" OK",IF(AND(B$38&gt;1000,$B$50&lt;=0.85),ROUND(B50,2)&amp;" OK",ROUND(B50,2)))),"")</f>
        <v/>
      </c>
      <c r="C56" s="32" t="s">
        <v>8</v>
      </c>
      <c r="D56" s="49"/>
    </row>
    <row r="57" spans="1:4" hidden="1">
      <c r="A57" s="38" t="s">
        <v>61</v>
      </c>
      <c r="B57" s="6">
        <f>IFERROR((B46)/B49,"")</f>
        <v>0</v>
      </c>
      <c r="C57" s="32" t="s">
        <v>8</v>
      </c>
    </row>
    <row r="58" spans="1:4">
      <c r="A58" s="38" t="s">
        <v>44</v>
      </c>
      <c r="B58" s="6" t="str">
        <f>IFERROR(B48*B47,"")</f>
        <v/>
      </c>
      <c r="C58" s="32" t="s">
        <v>5</v>
      </c>
    </row>
    <row r="59" spans="1:4">
      <c r="A59" s="38" t="s">
        <v>82</v>
      </c>
      <c r="B59" s="6" t="str">
        <f>IFERROR(B53*B42*1000,"")</f>
        <v/>
      </c>
      <c r="C59" s="32" t="s">
        <v>91</v>
      </c>
    </row>
    <row r="60" spans="1:4">
      <c r="A60" s="76"/>
    </row>
    <row r="61" spans="1:4">
      <c r="A61" s="76"/>
    </row>
    <row r="62" spans="1:4">
      <c r="A62" s="58"/>
    </row>
    <row r="63" spans="1:4">
      <c r="A63" s="7" t="s">
        <v>56</v>
      </c>
    </row>
  </sheetData>
  <mergeCells count="13">
    <mergeCell ref="A35:C35"/>
    <mergeCell ref="B11:C11"/>
    <mergeCell ref="A1:C1"/>
    <mergeCell ref="A3:C3"/>
    <mergeCell ref="A4:C4"/>
    <mergeCell ref="A2:C2"/>
    <mergeCell ref="B16:C16"/>
    <mergeCell ref="B13:C13"/>
    <mergeCell ref="A6:B6"/>
    <mergeCell ref="A7:B7"/>
    <mergeCell ref="B10:C10"/>
    <mergeCell ref="B12:C12"/>
    <mergeCell ref="A5:C5"/>
  </mergeCells>
  <conditionalFormatting sqref="B17">
    <cfRule type="expression" dxfId="16" priority="21">
      <formula>IF(#REF!&lt;&gt;#REF!,COUNTIF(C.F.,#REF!)&gt;1)</formula>
    </cfRule>
  </conditionalFormatting>
  <conditionalFormatting sqref="B24:B25 B34">
    <cfRule type="expression" dxfId="15" priority="20">
      <formula>IF(#REF!&lt;&gt;#REF!,COUNTIF(C.F.,#REF!)&gt;1)</formula>
    </cfRule>
  </conditionalFormatting>
  <conditionalFormatting sqref="A26:A27 C26:C27">
    <cfRule type="expression" dxfId="14" priority="19">
      <formula>#REF!=1</formula>
    </cfRule>
  </conditionalFormatting>
  <conditionalFormatting sqref="A33:A35 A14:A15 A23">
    <cfRule type="expression" dxfId="13" priority="18">
      <formula>#REF!=2</formula>
    </cfRule>
  </conditionalFormatting>
  <conditionalFormatting sqref="B56">
    <cfRule type="expression" dxfId="12" priority="30">
      <formula>AND(B$38&lt;=500,$B$50&lt;=0.7)</formula>
    </cfRule>
    <cfRule type="expression" dxfId="11" priority="31">
      <formula>AND(B$38&gt;500,B$38&lt;=1000,$B$50&lt;=0.8)</formula>
    </cfRule>
    <cfRule type="expression" dxfId="10" priority="32">
      <formula>AND($B$38&gt;1000,$B$50&lt;=0.85)</formula>
    </cfRule>
    <cfRule type="expression" dxfId="9" priority="33">
      <formula>$B$50&gt;=0.7</formula>
    </cfRule>
  </conditionalFormatting>
  <dataValidations count="4">
    <dataValidation type="list" allowBlank="1" showErrorMessage="1" prompt="_x000a_" sqref="B38">
      <formula1>Diámetros</formula1>
    </dataValidation>
    <dataValidation type="list" allowBlank="1" showInputMessage="1" showErrorMessage="1" sqref="B24">
      <formula1>Estrato</formula1>
    </dataValidation>
    <dataValidation type="list" allowBlank="1" showInputMessage="1" showErrorMessage="1" sqref="B16">
      <formula1>Estación</formula1>
    </dataValidation>
    <dataValidation allowBlank="1" showErrorMessage="1" prompt="_x000a_" sqref="B39:B41"/>
  </dataValidations>
  <pageMargins left="0.7" right="0.7" top="0.75" bottom="0.75" header="0.3" footer="0.3"/>
  <pageSetup scale="9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/>
  <dimension ref="A1:AA241"/>
  <sheetViews>
    <sheetView zoomScale="115" zoomScaleNormal="115" workbookViewId="0">
      <selection activeCell="D29" sqref="D29"/>
    </sheetView>
  </sheetViews>
  <sheetFormatPr baseColWidth="10" defaultColWidth="11.42578125" defaultRowHeight="12.75"/>
  <cols>
    <col min="1" max="1" width="13" style="8" bestFit="1" customWidth="1"/>
    <col min="2" max="2" width="15.85546875" style="8" bestFit="1" customWidth="1"/>
    <col min="3" max="3" width="5.42578125" style="8" customWidth="1"/>
    <col min="4" max="4" width="18.7109375" style="8" bestFit="1" customWidth="1"/>
    <col min="5" max="5" width="6.5703125" style="8" bestFit="1" customWidth="1"/>
    <col min="6" max="6" width="6.7109375" style="8" bestFit="1" customWidth="1"/>
    <col min="7" max="7" width="7.140625" style="8" bestFit="1" customWidth="1"/>
    <col min="8" max="8" width="8" style="8" customWidth="1"/>
    <col min="9" max="9" width="7.140625" style="8" bestFit="1" customWidth="1"/>
    <col min="10" max="10" width="11.28515625" style="8" customWidth="1"/>
    <col min="11" max="11" width="13.42578125" style="8" customWidth="1"/>
    <col min="12" max="12" width="11" style="8" customWidth="1"/>
    <col min="13" max="13" width="34.5703125" style="8" customWidth="1"/>
    <col min="14" max="14" width="19.42578125" style="8" customWidth="1"/>
    <col min="15" max="15" width="15.28515625" style="8" customWidth="1"/>
    <col min="16" max="16" width="24.140625" style="8" customWidth="1"/>
    <col min="17" max="17" width="15.7109375" style="8" customWidth="1"/>
    <col min="18" max="18" width="11.5703125" style="8" customWidth="1"/>
    <col min="19" max="19" width="17.140625" style="8" customWidth="1"/>
    <col min="20" max="20" width="19.28515625" style="8" customWidth="1"/>
    <col min="21" max="21" width="30.7109375" style="8" customWidth="1"/>
    <col min="22" max="23" width="30.5703125" style="8" customWidth="1"/>
    <col min="24" max="24" width="21.28515625" style="8" customWidth="1"/>
    <col min="25" max="25" width="19.85546875" style="8" bestFit="1" customWidth="1"/>
    <col min="26" max="26" width="15.7109375" style="8" bestFit="1" customWidth="1"/>
    <col min="27" max="27" width="32.140625" style="8" bestFit="1" customWidth="1"/>
    <col min="28" max="28" width="26.5703125" style="8" bestFit="1" customWidth="1"/>
    <col min="29" max="29" width="25.140625" style="8" bestFit="1" customWidth="1"/>
    <col min="30" max="30" width="43.28515625" style="8" bestFit="1" customWidth="1"/>
    <col min="31" max="31" width="23.28515625" style="8" bestFit="1" customWidth="1"/>
    <col min="32" max="32" width="13.28515625" style="8" bestFit="1" customWidth="1"/>
    <col min="33" max="33" width="28.140625" style="8" bestFit="1" customWidth="1"/>
    <col min="34" max="34" width="37.28515625" style="8" bestFit="1" customWidth="1"/>
    <col min="35" max="35" width="41" style="8" bestFit="1" customWidth="1"/>
    <col min="36" max="36" width="17.42578125" style="8" bestFit="1" customWidth="1"/>
    <col min="37" max="37" width="28.7109375" style="8" bestFit="1" customWidth="1"/>
    <col min="38" max="38" width="18" style="8" bestFit="1" customWidth="1"/>
    <col min="39" max="39" width="21.28515625" style="8" bestFit="1" customWidth="1"/>
    <col min="40" max="40" width="20.7109375" style="8" bestFit="1" customWidth="1"/>
    <col min="41" max="41" width="29.7109375" style="8" bestFit="1" customWidth="1"/>
    <col min="42" max="42" width="10.5703125" style="8" customWidth="1"/>
    <col min="43" max="43" width="13.28515625" style="8" customWidth="1"/>
    <col min="44" max="44" width="16.5703125" style="8" bestFit="1" customWidth="1"/>
    <col min="45" max="45" width="14.5703125" style="8" bestFit="1" customWidth="1"/>
    <col min="46" max="46" width="15.7109375" style="8" bestFit="1" customWidth="1"/>
    <col min="47" max="47" width="29.5703125" style="8" bestFit="1" customWidth="1"/>
    <col min="48" max="48" width="15.85546875" style="8" bestFit="1" customWidth="1"/>
    <col min="49" max="49" width="28.5703125" style="8" bestFit="1" customWidth="1"/>
    <col min="50" max="16384" width="11.42578125" style="8"/>
  </cols>
  <sheetData>
    <row r="1" spans="1:27" ht="15.75">
      <c r="A1" s="86" t="s">
        <v>73</v>
      </c>
      <c r="B1" s="87"/>
      <c r="D1" s="86" t="s">
        <v>33</v>
      </c>
      <c r="E1" s="87"/>
      <c r="F1" s="87"/>
      <c r="G1" s="87"/>
      <c r="H1" s="17"/>
      <c r="I1" s="86" t="s">
        <v>72</v>
      </c>
      <c r="J1" s="87"/>
      <c r="K1" s="87"/>
      <c r="L1" s="87"/>
      <c r="M1" s="17"/>
      <c r="N1" s="12"/>
      <c r="O1" s="13"/>
      <c r="P1" s="13"/>
      <c r="Q1" s="13"/>
      <c r="R1" s="13"/>
      <c r="S1" s="13"/>
      <c r="T1" s="13"/>
      <c r="U1" s="13"/>
      <c r="V1" s="13"/>
      <c r="W1" s="13"/>
      <c r="Z1" s="13"/>
      <c r="AA1" s="13"/>
    </row>
    <row r="2" spans="1:27" ht="25.5">
      <c r="A2" s="25" t="s">
        <v>19</v>
      </c>
      <c r="B2" s="11" t="s">
        <v>1</v>
      </c>
      <c r="D2" s="10" t="s">
        <v>9</v>
      </c>
      <c r="E2" s="42" t="s">
        <v>10</v>
      </c>
      <c r="F2" s="11" t="s">
        <v>11</v>
      </c>
      <c r="G2" s="15" t="s">
        <v>12</v>
      </c>
      <c r="H2" s="26"/>
      <c r="I2" s="72" t="s">
        <v>66</v>
      </c>
      <c r="J2" s="73" t="s">
        <v>67</v>
      </c>
      <c r="K2" s="72" t="s">
        <v>74</v>
      </c>
      <c r="L2" s="72" t="s">
        <v>68</v>
      </c>
      <c r="M2" s="26"/>
      <c r="N2" s="12"/>
      <c r="O2" s="13"/>
      <c r="P2" s="13"/>
      <c r="Q2" s="13"/>
      <c r="R2" s="13"/>
      <c r="S2" s="13"/>
      <c r="T2" s="13"/>
      <c r="U2" s="13"/>
      <c r="V2" s="13"/>
      <c r="W2" s="13"/>
      <c r="Z2" s="13"/>
      <c r="AA2" s="13"/>
    </row>
    <row r="3" spans="1:27" s="13" customFormat="1">
      <c r="A3" s="44">
        <v>182</v>
      </c>
      <c r="B3" s="45">
        <v>8.9999999999999993E-3</v>
      </c>
      <c r="D3" s="14" t="s">
        <v>20</v>
      </c>
      <c r="E3" s="19">
        <v>1440.6</v>
      </c>
      <c r="F3" s="20">
        <v>12</v>
      </c>
      <c r="G3" s="21">
        <v>-0.84189999999999998</v>
      </c>
      <c r="H3" s="18"/>
      <c r="I3" s="68">
        <v>1</v>
      </c>
      <c r="J3" s="69">
        <v>12.47</v>
      </c>
      <c r="K3" s="70">
        <f>ROUND(J3/(1-0.05),2)</f>
        <v>13.13</v>
      </c>
      <c r="L3" s="70">
        <v>3.35</v>
      </c>
      <c r="M3" s="18"/>
      <c r="N3" s="12"/>
    </row>
    <row r="4" spans="1:27" s="13" customFormat="1">
      <c r="A4" s="44">
        <v>227</v>
      </c>
      <c r="B4" s="45">
        <v>8.9999999999999993E-3</v>
      </c>
      <c r="D4" s="14" t="s">
        <v>21</v>
      </c>
      <c r="E4" s="22">
        <v>6992</v>
      </c>
      <c r="F4" s="20">
        <v>22</v>
      </c>
      <c r="G4" s="21">
        <v>-1.1422000000000001</v>
      </c>
      <c r="H4" s="18"/>
      <c r="I4" s="15">
        <v>2</v>
      </c>
      <c r="J4" s="71">
        <v>13.12</v>
      </c>
      <c r="K4" s="71">
        <f t="shared" ref="K4:K8" si="0">ROUND(J4/(1-0.05),2)</f>
        <v>13.81</v>
      </c>
      <c r="L4" s="71">
        <v>3.39</v>
      </c>
      <c r="M4" s="18"/>
      <c r="N4" s="12"/>
    </row>
    <row r="5" spans="1:27" s="13" customFormat="1">
      <c r="A5" s="44">
        <v>284</v>
      </c>
      <c r="B5" s="45">
        <v>8.9999999999999993E-3</v>
      </c>
      <c r="D5" s="14" t="s">
        <v>22</v>
      </c>
      <c r="E5" s="15">
        <v>6027.1</v>
      </c>
      <c r="F5" s="20">
        <v>21</v>
      </c>
      <c r="G5" s="21">
        <v>-1.0948</v>
      </c>
      <c r="H5" s="18"/>
      <c r="I5" s="68">
        <v>3</v>
      </c>
      <c r="J5" s="69">
        <v>13.39</v>
      </c>
      <c r="K5" s="70">
        <f t="shared" si="0"/>
        <v>14.09</v>
      </c>
      <c r="L5" s="70">
        <v>3.19</v>
      </c>
      <c r="M5" s="18"/>
      <c r="N5" s="12"/>
    </row>
    <row r="6" spans="1:27" s="13" customFormat="1">
      <c r="A6" s="44">
        <v>327</v>
      </c>
      <c r="B6" s="45">
        <v>8.9999999999999993E-3</v>
      </c>
      <c r="D6" s="14" t="s">
        <v>23</v>
      </c>
      <c r="E6" s="22">
        <v>3527.6</v>
      </c>
      <c r="F6" s="20">
        <v>21</v>
      </c>
      <c r="G6" s="21">
        <v>-1.0165999999999999</v>
      </c>
      <c r="H6" s="18"/>
      <c r="I6" s="15">
        <v>4</v>
      </c>
      <c r="J6" s="71">
        <v>13.99</v>
      </c>
      <c r="K6" s="71">
        <f t="shared" si="0"/>
        <v>14.73</v>
      </c>
      <c r="L6" s="71">
        <v>2.97</v>
      </c>
      <c r="M6" s="18"/>
      <c r="N6" s="12"/>
    </row>
    <row r="7" spans="1:27" s="13" customFormat="1">
      <c r="A7" s="44">
        <v>362</v>
      </c>
      <c r="B7" s="45">
        <v>8.9999999999999993E-3</v>
      </c>
      <c r="D7" s="14" t="s">
        <v>24</v>
      </c>
      <c r="E7" s="23">
        <v>1804</v>
      </c>
      <c r="F7" s="20">
        <v>15</v>
      </c>
      <c r="G7" s="21">
        <v>-0.85719999999999996</v>
      </c>
      <c r="H7" s="18"/>
      <c r="I7" s="68">
        <v>5</v>
      </c>
      <c r="J7" s="69">
        <v>15.24</v>
      </c>
      <c r="K7" s="70">
        <f t="shared" si="0"/>
        <v>16.04</v>
      </c>
      <c r="L7" s="70">
        <v>3.07</v>
      </c>
      <c r="M7" s="18"/>
      <c r="N7" s="12"/>
    </row>
    <row r="8" spans="1:27" s="13" customFormat="1">
      <c r="A8" s="44">
        <v>407</v>
      </c>
      <c r="B8" s="45">
        <v>8.9999999999999993E-3</v>
      </c>
      <c r="D8" s="14" t="s">
        <v>25</v>
      </c>
      <c r="E8" s="22">
        <v>4510</v>
      </c>
      <c r="F8" s="20">
        <v>19</v>
      </c>
      <c r="G8" s="21">
        <v>-1.0589999999999999</v>
      </c>
      <c r="H8" s="18"/>
      <c r="I8" s="15">
        <v>6</v>
      </c>
      <c r="J8" s="71">
        <v>19.12</v>
      </c>
      <c r="K8" s="71">
        <f t="shared" si="0"/>
        <v>20.13</v>
      </c>
      <c r="L8" s="71">
        <v>3.17</v>
      </c>
      <c r="M8" s="18"/>
      <c r="N8" s="12"/>
    </row>
    <row r="9" spans="1:27" s="13" customFormat="1">
      <c r="A9" s="44">
        <v>452</v>
      </c>
      <c r="B9" s="45">
        <v>8.9999999999999993E-3</v>
      </c>
      <c r="D9" s="14" t="s">
        <v>26</v>
      </c>
      <c r="E9" s="22">
        <v>11732</v>
      </c>
      <c r="F9" s="20">
        <v>34</v>
      </c>
      <c r="G9" s="21">
        <v>-1.2191000000000001</v>
      </c>
      <c r="H9" s="18"/>
      <c r="M9" s="18"/>
      <c r="N9" s="12"/>
    </row>
    <row r="10" spans="1:27" s="13" customFormat="1">
      <c r="A10" s="46">
        <v>595.12</v>
      </c>
      <c r="B10" s="45">
        <v>0.01</v>
      </c>
      <c r="D10" s="14" t="s">
        <v>36</v>
      </c>
      <c r="E10" s="22">
        <v>18485</v>
      </c>
      <c r="F10" s="20">
        <v>42</v>
      </c>
      <c r="G10" s="21">
        <v>-1.3325</v>
      </c>
      <c r="H10" s="18"/>
      <c r="I10" s="18"/>
      <c r="J10" s="18"/>
      <c r="K10" s="18"/>
      <c r="L10" s="18"/>
      <c r="M10" s="18"/>
      <c r="N10" s="12"/>
    </row>
    <row r="11" spans="1:27" s="13" customFormat="1">
      <c r="A11" s="46">
        <v>671.01</v>
      </c>
      <c r="B11" s="45">
        <v>0.01</v>
      </c>
      <c r="D11" s="14" t="s">
        <v>27</v>
      </c>
      <c r="E11" s="23">
        <v>6245.1</v>
      </c>
      <c r="F11" s="20">
        <v>27</v>
      </c>
      <c r="G11" s="21">
        <v>-1.0919000000000001</v>
      </c>
      <c r="H11" s="18"/>
      <c r="I11" s="18"/>
      <c r="J11" s="18"/>
      <c r="K11" s="18"/>
      <c r="L11" s="18"/>
      <c r="M11" s="18"/>
      <c r="N11" s="12"/>
    </row>
    <row r="12" spans="1:27" s="13" customFormat="1">
      <c r="A12" s="46">
        <v>747.01</v>
      </c>
      <c r="B12" s="45">
        <v>0.01</v>
      </c>
      <c r="D12" s="14" t="s">
        <v>28</v>
      </c>
      <c r="E12" s="22">
        <v>3898.9</v>
      </c>
      <c r="F12" s="20">
        <v>19</v>
      </c>
      <c r="G12" s="21">
        <v>-1.0391999999999999</v>
      </c>
      <c r="H12" s="18"/>
      <c r="I12" s="18"/>
      <c r="J12" s="18"/>
      <c r="K12" s="18"/>
      <c r="L12" s="18"/>
      <c r="M12" s="18"/>
      <c r="N12" s="12"/>
    </row>
    <row r="13" spans="1:27" s="13" customFormat="1">
      <c r="A13" s="46">
        <v>823.09</v>
      </c>
      <c r="B13" s="45">
        <v>0.01</v>
      </c>
      <c r="D13" s="14" t="s">
        <v>29</v>
      </c>
      <c r="E13" s="23">
        <v>2977.7</v>
      </c>
      <c r="F13" s="20">
        <v>19</v>
      </c>
      <c r="G13" s="21">
        <v>-0.99129999999999996</v>
      </c>
      <c r="H13" s="18"/>
      <c r="I13" s="18"/>
      <c r="J13" s="18"/>
      <c r="K13" s="18"/>
      <c r="L13" s="18"/>
      <c r="M13" s="18"/>
      <c r="N13" s="12"/>
    </row>
    <row r="14" spans="1:27" s="13" customFormat="1">
      <c r="A14" s="46">
        <v>899.03</v>
      </c>
      <c r="B14" s="45">
        <v>0.01</v>
      </c>
      <c r="D14" s="14" t="s">
        <v>30</v>
      </c>
      <c r="E14" s="19">
        <v>2978.7</v>
      </c>
      <c r="F14" s="20">
        <v>14</v>
      </c>
      <c r="G14" s="21">
        <v>-0.95369999999999999</v>
      </c>
      <c r="H14" s="18"/>
      <c r="I14" s="18"/>
      <c r="J14" s="18"/>
      <c r="K14" s="18"/>
      <c r="L14" s="18"/>
      <c r="M14" s="18"/>
      <c r="N14" s="12"/>
      <c r="Z14" s="8"/>
      <c r="AA14" s="8"/>
    </row>
    <row r="15" spans="1:27" s="13" customFormat="1">
      <c r="A15" s="46">
        <v>974.98</v>
      </c>
      <c r="B15" s="45">
        <v>0.01</v>
      </c>
      <c r="D15" s="14" t="s">
        <v>31</v>
      </c>
      <c r="E15" s="19">
        <v>1307.8</v>
      </c>
      <c r="F15" s="23">
        <v>10</v>
      </c>
      <c r="G15" s="21">
        <v>-0.79749999999999999</v>
      </c>
      <c r="H15" s="18"/>
      <c r="I15" s="18"/>
      <c r="J15" s="18"/>
      <c r="K15" s="18"/>
      <c r="L15" s="18"/>
      <c r="M15" s="18"/>
      <c r="N15" s="12"/>
      <c r="Z15" s="8"/>
      <c r="AA15" s="8"/>
    </row>
    <row r="16" spans="1:27" s="13" customFormat="1" ht="13.5" thickBot="1">
      <c r="A16" s="46">
        <v>1050.93</v>
      </c>
      <c r="B16" s="45">
        <v>0.01</v>
      </c>
      <c r="D16" s="16" t="s">
        <v>32</v>
      </c>
      <c r="E16" s="24">
        <v>3415.4</v>
      </c>
      <c r="F16" s="24">
        <v>12</v>
      </c>
      <c r="G16" s="21">
        <v>-0.98050000000000004</v>
      </c>
      <c r="H16" s="18"/>
      <c r="I16" s="18"/>
      <c r="J16" s="18"/>
      <c r="K16" s="18"/>
      <c r="L16" s="18"/>
      <c r="M16" s="18"/>
      <c r="N16" s="12"/>
      <c r="Z16" s="9"/>
      <c r="AA16" s="9"/>
    </row>
    <row r="17" spans="1:27">
      <c r="A17" s="46">
        <v>1127</v>
      </c>
      <c r="B17" s="45">
        <v>0.01</v>
      </c>
      <c r="D17" s="13"/>
      <c r="E17" s="13"/>
      <c r="F17" s="13"/>
      <c r="G17" s="13"/>
      <c r="H17" s="13"/>
      <c r="I17" s="43"/>
      <c r="J17" s="43"/>
      <c r="K17" s="43"/>
      <c r="L17" s="43"/>
      <c r="M17" s="12"/>
      <c r="N17" s="13"/>
      <c r="O17" s="13"/>
      <c r="P17" s="13"/>
      <c r="Q17" s="13"/>
      <c r="R17" s="13"/>
      <c r="S17" s="13"/>
      <c r="T17" s="13"/>
      <c r="U17" s="13"/>
      <c r="V17" s="13"/>
      <c r="W17" s="13"/>
      <c r="Z17" s="9"/>
      <c r="AA17" s="9"/>
    </row>
    <row r="18" spans="1:27">
      <c r="A18" s="46">
        <v>1202.94</v>
      </c>
      <c r="B18" s="45">
        <v>0.01</v>
      </c>
      <c r="H18" s="12"/>
      <c r="I18" s="13"/>
      <c r="J18" s="13"/>
      <c r="K18" s="13"/>
    </row>
    <row r="19" spans="1:27">
      <c r="A19" s="46">
        <v>1295</v>
      </c>
      <c r="B19" s="45">
        <v>0.01</v>
      </c>
      <c r="H19" s="9"/>
      <c r="K19" s="13"/>
    </row>
    <row r="20" spans="1:27">
      <c r="A20" s="46">
        <v>1355.09</v>
      </c>
      <c r="B20" s="45">
        <v>0.01</v>
      </c>
    </row>
    <row r="21" spans="1:27">
      <c r="A21" s="46">
        <v>1507.24</v>
      </c>
      <c r="B21" s="45">
        <v>0.01</v>
      </c>
    </row>
    <row r="22" spans="1:27">
      <c r="A22" s="44">
        <v>200</v>
      </c>
      <c r="B22" s="45">
        <v>1.2999999999999999E-2</v>
      </c>
    </row>
    <row r="23" spans="1:27">
      <c r="A23" s="44">
        <v>250</v>
      </c>
      <c r="B23" s="45">
        <v>1.2999999999999999E-2</v>
      </c>
    </row>
    <row r="24" spans="1:27">
      <c r="A24" s="44">
        <v>300</v>
      </c>
      <c r="B24" s="45">
        <v>1.2999999999999999E-2</v>
      </c>
    </row>
    <row r="25" spans="1:27">
      <c r="A25" s="44">
        <v>400</v>
      </c>
      <c r="B25" s="45">
        <v>1.2999999999999999E-2</v>
      </c>
      <c r="F25" s="9"/>
      <c r="G25" s="9"/>
    </row>
    <row r="26" spans="1:27">
      <c r="A26" s="44">
        <v>500</v>
      </c>
      <c r="B26" s="45">
        <v>1.2999999999999999E-2</v>
      </c>
    </row>
    <row r="27" spans="1:27">
      <c r="A27" s="44">
        <v>600</v>
      </c>
      <c r="B27" s="45">
        <v>1.2999999999999999E-2</v>
      </c>
      <c r="F27" s="9"/>
      <c r="G27" s="9"/>
      <c r="H27" s="9"/>
    </row>
    <row r="28" spans="1:27">
      <c r="A28" s="44">
        <v>700</v>
      </c>
      <c r="B28" s="45">
        <v>1.2999999999999999E-2</v>
      </c>
      <c r="F28" s="9"/>
      <c r="G28" s="9"/>
      <c r="H28" s="9"/>
    </row>
    <row r="29" spans="1:27">
      <c r="A29" s="44">
        <v>800</v>
      </c>
      <c r="B29" s="45">
        <v>1.2999999999999999E-2</v>
      </c>
      <c r="F29" s="9"/>
      <c r="G29" s="9"/>
      <c r="H29" s="9"/>
    </row>
    <row r="30" spans="1:27">
      <c r="A30" s="44">
        <v>900</v>
      </c>
      <c r="B30" s="45">
        <v>1.2999999999999999E-2</v>
      </c>
      <c r="F30" s="9"/>
      <c r="G30" s="9"/>
      <c r="H30" s="9"/>
    </row>
    <row r="31" spans="1:27">
      <c r="A31" s="44">
        <v>1000</v>
      </c>
      <c r="B31" s="45">
        <v>1.2999999999999999E-2</v>
      </c>
      <c r="F31" s="9"/>
      <c r="G31" s="9"/>
      <c r="H31" s="9"/>
    </row>
    <row r="32" spans="1:27">
      <c r="A32" s="44">
        <v>1100</v>
      </c>
      <c r="B32" s="45">
        <v>1.2999999999999999E-2</v>
      </c>
      <c r="F32" s="9"/>
      <c r="G32" s="9"/>
      <c r="H32" s="9"/>
    </row>
    <row r="33" spans="1:8">
      <c r="A33" s="44">
        <v>1200</v>
      </c>
      <c r="B33" s="45">
        <v>1.2999999999999999E-2</v>
      </c>
      <c r="F33" s="9"/>
      <c r="G33" s="9"/>
      <c r="H33" s="9"/>
    </row>
    <row r="34" spans="1:8">
      <c r="A34" s="44">
        <v>1300</v>
      </c>
      <c r="B34" s="45">
        <v>1.2999999999999999E-2</v>
      </c>
      <c r="F34" s="9"/>
      <c r="G34" s="9"/>
      <c r="H34" s="9"/>
    </row>
    <row r="35" spans="1:8">
      <c r="A35" s="44">
        <v>1400</v>
      </c>
      <c r="B35" s="45">
        <v>1.2999999999999999E-2</v>
      </c>
      <c r="F35" s="9"/>
      <c r="G35" s="9"/>
      <c r="H35" s="9"/>
    </row>
    <row r="36" spans="1:8">
      <c r="A36" s="44">
        <v>1500</v>
      </c>
      <c r="B36" s="45">
        <v>1.2999999999999999E-2</v>
      </c>
      <c r="F36" s="9"/>
      <c r="G36" s="9"/>
      <c r="H36" s="9"/>
    </row>
    <row r="37" spans="1:8">
      <c r="A37" s="44">
        <v>1600</v>
      </c>
      <c r="B37" s="45">
        <v>1.2999999999999999E-2</v>
      </c>
      <c r="F37" s="9"/>
      <c r="G37" s="9"/>
      <c r="H37" s="9"/>
    </row>
    <row r="38" spans="1:8">
      <c r="A38" s="44">
        <v>1700</v>
      </c>
      <c r="B38" s="45">
        <v>1.2999999999999999E-2</v>
      </c>
      <c r="F38" s="9"/>
      <c r="G38" s="9"/>
      <c r="H38" s="9"/>
    </row>
    <row r="39" spans="1:8">
      <c r="F39" s="9"/>
      <c r="G39" s="9"/>
      <c r="H39" s="9"/>
    </row>
    <row r="40" spans="1:8">
      <c r="F40" s="9"/>
      <c r="G40" s="9"/>
      <c r="H40" s="9"/>
    </row>
    <row r="41" spans="1:8">
      <c r="F41" s="9"/>
      <c r="G41" s="9"/>
      <c r="H41" s="9"/>
    </row>
    <row r="42" spans="1:8">
      <c r="F42" s="9"/>
      <c r="G42" s="9"/>
      <c r="H42" s="9"/>
    </row>
    <row r="43" spans="1:8">
      <c r="F43" s="9"/>
      <c r="G43" s="9"/>
      <c r="H43" s="9"/>
    </row>
    <row r="44" spans="1:8">
      <c r="F44" s="9"/>
      <c r="G44" s="9"/>
      <c r="H44" s="9"/>
    </row>
    <row r="45" spans="1:8">
      <c r="F45" s="9"/>
      <c r="G45" s="9"/>
      <c r="H45" s="9"/>
    </row>
    <row r="46" spans="1:8">
      <c r="F46" s="9"/>
      <c r="G46" s="9"/>
      <c r="H46" s="9"/>
    </row>
    <row r="47" spans="1:8">
      <c r="F47" s="9"/>
      <c r="G47" s="9"/>
      <c r="H47" s="9"/>
    </row>
    <row r="48" spans="1:8">
      <c r="F48" s="9"/>
      <c r="G48" s="9"/>
      <c r="H48" s="9"/>
    </row>
    <row r="49" spans="4:8">
      <c r="F49" s="9"/>
      <c r="G49" s="9"/>
      <c r="H49" s="9"/>
    </row>
    <row r="50" spans="4:8">
      <c r="F50" s="9"/>
      <c r="G50" s="9"/>
      <c r="H50" s="9"/>
    </row>
    <row r="51" spans="4:8">
      <c r="F51" s="9"/>
      <c r="G51" s="9"/>
      <c r="H51" s="9"/>
    </row>
    <row r="52" spans="4:8">
      <c r="F52" s="9"/>
      <c r="G52" s="9"/>
      <c r="H52" s="9"/>
    </row>
    <row r="53" spans="4:8">
      <c r="F53" s="9"/>
      <c r="G53" s="9"/>
      <c r="H53" s="9"/>
    </row>
    <row r="54" spans="4:8">
      <c r="F54" s="9"/>
      <c r="G54" s="9"/>
      <c r="H54" s="9"/>
    </row>
    <row r="55" spans="4:8">
      <c r="F55" s="9"/>
      <c r="G55" s="9"/>
      <c r="H55" s="9"/>
    </row>
    <row r="56" spans="4:8">
      <c r="D56" s="13"/>
      <c r="E56" s="13"/>
      <c r="F56" s="9"/>
      <c r="G56" s="9"/>
      <c r="H56" s="9"/>
    </row>
    <row r="57" spans="4:8">
      <c r="D57" s="13"/>
      <c r="E57" s="13"/>
    </row>
    <row r="58" spans="4:8">
      <c r="D58" s="13"/>
      <c r="E58" s="13"/>
    </row>
    <row r="59" spans="4:8">
      <c r="D59" s="13"/>
      <c r="E59" s="13"/>
    </row>
    <row r="60" spans="4:8">
      <c r="D60" s="13"/>
      <c r="E60" s="13"/>
    </row>
    <row r="61" spans="4:8">
      <c r="D61" s="13"/>
      <c r="E61" s="13"/>
    </row>
    <row r="62" spans="4:8">
      <c r="D62" s="13"/>
      <c r="E62" s="13"/>
    </row>
    <row r="63" spans="4:8">
      <c r="D63" s="13"/>
      <c r="E63" s="13"/>
    </row>
    <row r="64" spans="4:8">
      <c r="D64" s="13"/>
      <c r="E64" s="13"/>
    </row>
    <row r="65" spans="4:23">
      <c r="D65" s="13"/>
      <c r="E65" s="13"/>
    </row>
    <row r="66" spans="4:23">
      <c r="D66" s="13"/>
      <c r="E66" s="13"/>
    </row>
    <row r="67" spans="4:23">
      <c r="D67" s="13"/>
      <c r="E67" s="13"/>
    </row>
    <row r="68" spans="4:23">
      <c r="D68" s="13"/>
      <c r="E68" s="13"/>
    </row>
    <row r="69" spans="4:23"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</row>
    <row r="70" spans="4:23"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</row>
    <row r="71" spans="4:23"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</row>
    <row r="72" spans="4:23"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</row>
    <row r="73" spans="4:23"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</row>
    <row r="74" spans="4:23"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</row>
    <row r="75" spans="4:23"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</row>
    <row r="76" spans="4:23"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</row>
    <row r="77" spans="4:23"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</row>
    <row r="78" spans="4:23"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</row>
    <row r="79" spans="4:23"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</row>
    <row r="80" spans="4:23"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</row>
    <row r="81" spans="4:23"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</row>
    <row r="82" spans="4:23"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</row>
    <row r="83" spans="4:23"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</row>
    <row r="84" spans="4:23"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</row>
    <row r="85" spans="4:23"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</row>
    <row r="86" spans="4:23"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</row>
    <row r="87" spans="4:23"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</row>
    <row r="88" spans="4:23"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</row>
    <row r="89" spans="4:23"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</row>
    <row r="90" spans="4:23"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</row>
    <row r="91" spans="4:23"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</row>
    <row r="92" spans="4:23"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</row>
    <row r="93" spans="4:23"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</row>
    <row r="94" spans="4:23"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</row>
    <row r="95" spans="4:23"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</row>
    <row r="96" spans="4:23"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</row>
    <row r="97" spans="4:23"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</row>
    <row r="98" spans="4:23"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</row>
    <row r="99" spans="4:23"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</row>
    <row r="100" spans="4:23"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</row>
    <row r="101" spans="4:23"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</row>
    <row r="102" spans="4:23"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</row>
    <row r="103" spans="4:23"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</row>
    <row r="104" spans="4:23"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</row>
    <row r="105" spans="4:23"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</row>
    <row r="106" spans="4:23"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</row>
    <row r="107" spans="4:23"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</row>
    <row r="108" spans="4:23"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</row>
    <row r="109" spans="4:23"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</row>
    <row r="110" spans="4:23"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</row>
    <row r="111" spans="4:23"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</row>
    <row r="112" spans="4:23"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</row>
    <row r="113" spans="4:23"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</row>
    <row r="114" spans="4:23"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</row>
    <row r="115" spans="4:23"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</row>
    <row r="116" spans="4:23"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</row>
    <row r="117" spans="4:23"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</row>
    <row r="118" spans="4:23"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</row>
    <row r="119" spans="4:23"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</row>
    <row r="120" spans="4:23"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</row>
    <row r="121" spans="4:23"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</row>
    <row r="122" spans="4:23"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</row>
    <row r="123" spans="4:23"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</row>
    <row r="124" spans="4:23"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</row>
    <row r="125" spans="4:23"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</row>
    <row r="126" spans="4:23"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</row>
    <row r="127" spans="4:23"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</row>
    <row r="128" spans="4:23"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</row>
    <row r="129" spans="4:23"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</row>
    <row r="130" spans="4:23"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</row>
    <row r="131" spans="4:23"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</row>
    <row r="132" spans="4:23"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</row>
    <row r="133" spans="4:23"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</row>
    <row r="134" spans="4:23"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</row>
    <row r="135" spans="4:23"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</row>
    <row r="136" spans="4:23"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</row>
    <row r="137" spans="4:23"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</row>
    <row r="138" spans="4:23"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</row>
    <row r="139" spans="4:23"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</row>
    <row r="140" spans="4:23"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</row>
    <row r="141" spans="4:23"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</row>
    <row r="142" spans="4:23"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</row>
    <row r="143" spans="4:23"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</row>
    <row r="144" spans="4:23"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</row>
    <row r="145" spans="4:23"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</row>
    <row r="146" spans="4:23"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</row>
    <row r="147" spans="4:23"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</row>
    <row r="148" spans="4:23"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</row>
    <row r="149" spans="4:23"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</row>
    <row r="150" spans="4:23"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</row>
    <row r="151" spans="4:23"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</row>
    <row r="152" spans="4:23"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</row>
    <row r="153" spans="4:23"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</row>
    <row r="154" spans="4:23"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</row>
    <row r="155" spans="4:23"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</row>
    <row r="156" spans="4:23"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</row>
    <row r="157" spans="4:23"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</row>
    <row r="158" spans="4:23"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</row>
    <row r="159" spans="4:23"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</row>
    <row r="160" spans="4:23"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</row>
    <row r="161" spans="4:23"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</row>
    <row r="162" spans="4:23"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</row>
    <row r="163" spans="4:23"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</row>
    <row r="164" spans="4:23"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</row>
    <row r="165" spans="4:23"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</row>
    <row r="166" spans="4:23"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</row>
    <row r="167" spans="4:23"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</row>
    <row r="168" spans="4:23"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</row>
    <row r="169" spans="4:23"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</row>
    <row r="170" spans="4:23"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</row>
    <row r="171" spans="4:23"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</row>
    <row r="172" spans="4:23"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</row>
    <row r="173" spans="4:23"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</row>
    <row r="174" spans="4:23"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</row>
    <row r="175" spans="4:23"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</row>
    <row r="176" spans="4:23"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</row>
    <row r="177" spans="4:23"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</row>
    <row r="178" spans="4:23"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</row>
    <row r="179" spans="4:23"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</row>
    <row r="180" spans="4:23"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</row>
    <row r="181" spans="4:23"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</row>
    <row r="182" spans="4:23"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</row>
    <row r="183" spans="4:23"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</row>
    <row r="184" spans="4:23"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</row>
    <row r="185" spans="4:23"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</row>
    <row r="186" spans="4:23"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</row>
    <row r="187" spans="4:23"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</row>
    <row r="188" spans="4:23"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</row>
    <row r="189" spans="4:23"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</row>
    <row r="190" spans="4:23"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</row>
    <row r="191" spans="4:23"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</row>
    <row r="192" spans="4:23"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</row>
    <row r="193" spans="4:23"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</row>
    <row r="194" spans="4:23"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</row>
    <row r="195" spans="4:23"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</row>
    <row r="196" spans="4:23"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</row>
    <row r="197" spans="4:23"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</row>
    <row r="198" spans="4:23"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</row>
    <row r="199" spans="4:23"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</row>
    <row r="200" spans="4:23"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</row>
    <row r="201" spans="4:23"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</row>
    <row r="202" spans="4:23"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</row>
    <row r="203" spans="4:23"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</row>
    <row r="204" spans="4:23"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</row>
    <row r="205" spans="4:23"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</row>
    <row r="206" spans="4:23"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</row>
    <row r="207" spans="4:23"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</row>
    <row r="208" spans="4:23"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</row>
    <row r="209" spans="4:23"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</row>
    <row r="210" spans="4:23"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</row>
    <row r="211" spans="4:23"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</row>
    <row r="212" spans="4:23"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</row>
    <row r="213" spans="4:23"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</row>
    <row r="214" spans="4:23"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</row>
    <row r="215" spans="4:23"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</row>
    <row r="216" spans="4:23"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</row>
    <row r="217" spans="4:23"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</row>
    <row r="218" spans="4:23"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</row>
    <row r="219" spans="4:23"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</row>
    <row r="220" spans="4:23"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</row>
    <row r="221" spans="4:23"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</row>
    <row r="222" spans="4:23"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</row>
    <row r="223" spans="4:23"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</row>
    <row r="224" spans="4:23"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</row>
    <row r="225" spans="4:23"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</row>
    <row r="226" spans="4:23"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</row>
    <row r="227" spans="4:23"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</row>
    <row r="228" spans="4:23"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</row>
    <row r="229" spans="4:23"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</row>
    <row r="230" spans="4:23"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</row>
    <row r="231" spans="4:23"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</row>
    <row r="232" spans="4:23"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</row>
    <row r="233" spans="4:23"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</row>
    <row r="234" spans="4:23"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</row>
    <row r="235" spans="4:23"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</row>
    <row r="236" spans="4:23"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</row>
    <row r="237" spans="4:23"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</row>
    <row r="238" spans="4:23"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</row>
    <row r="239" spans="4:23"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</row>
    <row r="240" spans="4:23"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</row>
    <row r="241" spans="4:23"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</row>
  </sheetData>
  <mergeCells count="3">
    <mergeCell ref="D1:G1"/>
    <mergeCell ref="A1:B1"/>
    <mergeCell ref="I1:L1"/>
  </mergeCells>
  <pageMargins left="0.7" right="0.7" top="0.75" bottom="0.75" header="0.3" footer="0.3"/>
  <pageSetup paperSize="9"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baseType="variant" size="4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baseType="lpstr" size="6">
      <vt:lpstr>Cálculo de tramos de empalme</vt:lpstr>
      <vt:lpstr>Tablas</vt:lpstr>
      <vt:lpstr>'Cálculo de tramos de empalme'!Área_de_impresión</vt:lpstr>
      <vt:lpstr>Diámetros</vt:lpstr>
      <vt:lpstr>Estación</vt:lpstr>
      <vt:lpstr>Estrato</vt:lpstr>
    </vt:vector>
  </TitlesOfParts>
  <Company/>
  <LinksUpToDate>false</LinksUpToDate>
  <SharedDoc>false</SharedDoc>
  <HyperlinksChanged>false</HyperlinksChanged>
  <AppVersion>12.0000</AppVersion>
  <Template/>
  <Manager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2011-02-10T12:24:55Z</dcterms:created>
  <dc:creator>EPM</dc:creator>
  <cp:lastPrinted>2015-02-17T20:25:30Z</cp:lastPrinted>
  <dcterms:modified xsi:type="dcterms:W3CDTF">2015-02-17T20:25:31Z</dcterms:modified>
  <cp:revision>0</cp:revision>
  <dc:subject>Verificación de diseños de redes de Alcantarillado</dc:subject>
  <dc:title>Alcantarillado combinado EPM Versión1</dc:titl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pid="2" fmtid="{D5CDD505-2E9C-101B-9397-08002B2CF9AE}" name="my_tag_name">
    <vt:lpwstr>MetaClean sync </vt:lpwstr>
  </property>
</Properties>
</file>