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05" windowWidth="18735" windowHeight="11445" activeTab="2"/>
  </bookViews>
  <sheets>
    <sheet name="Introducción" sheetId="5" r:id="rId1"/>
    <sheet name="Resumen" sheetId="6" r:id="rId2"/>
    <sheet name="Calculo" sheetId="1" r:id="rId3"/>
    <sheet name="Tablas" sheetId="2" state="hidden" r:id="rId4"/>
  </sheets>
  <externalReferences>
    <externalReference r:id="rId5"/>
  </externalReferences>
  <definedNames>
    <definedName name="_xlnm.Print_Area" localSheetId="2">Calculo!$A$1:$AH$33</definedName>
    <definedName name="_xlnm.Print_Area" localSheetId="0">Introducción!$A$1:$H$85</definedName>
    <definedName name="_xlnm.Print_Area" localSheetId="1">Resumen!$A$1:$E$37</definedName>
    <definedName name="Deflexión__Horizontal" localSheetId="0">[1]Tablas!$E$2:$E$6</definedName>
    <definedName name="Deflexión__Horizontal" localSheetId="1">[1]Tablas!$E$2:$E$6</definedName>
    <definedName name="Deflexión__Horizontal">Tablas!$E$2:$E$6</definedName>
    <definedName name="Diámetro_interno" localSheetId="0">[1]Tablas!$C$2:$C$7</definedName>
    <definedName name="Diámetro_interno" localSheetId="1">[1]Tablas!$C$2:$C$7</definedName>
    <definedName name="Diámetro_interno">Tablas!$C$2:$C$7</definedName>
    <definedName name="Tipos" localSheetId="0">[1]Tablas!$A$2:$A$5</definedName>
    <definedName name="Tipos" localSheetId="1">[1]Tablas!$A$2:$A$5</definedName>
    <definedName name="Tipos">Tablas!$A$2:$A$5</definedName>
    <definedName name="_xlnm.Print_Titles" localSheetId="2">Calculo!$1:$8</definedName>
  </definedNames>
  <calcPr calcId="125725"/>
</workbook>
</file>

<file path=xl/calcChain.xml><?xml version="1.0" encoding="utf-8"?>
<calcChain xmlns="http://schemas.openxmlformats.org/spreadsheetml/2006/main">
  <c r="P9" i="1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U10" l="1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9"/>
  <c r="AC9" l="1"/>
  <c r="S29"/>
  <c r="AH29" s="1"/>
  <c r="AC29"/>
  <c r="AF29"/>
  <c r="AG29"/>
  <c r="S28"/>
  <c r="AG28" s="1"/>
  <c r="AC28"/>
  <c r="AF28"/>
  <c r="T29"/>
  <c r="V29" s="1"/>
  <c r="W29" s="1"/>
  <c r="AH28" l="1"/>
  <c r="AJ29"/>
  <c r="X29"/>
  <c r="AB29" s="1"/>
  <c r="T28"/>
  <c r="V28" s="1"/>
  <c r="W28" s="1"/>
  <c r="AJ28"/>
  <c r="R10" l="1"/>
  <c r="R9"/>
  <c r="S22"/>
  <c r="AC22"/>
  <c r="AF22"/>
  <c r="S23"/>
  <c r="AC23"/>
  <c r="AF23"/>
  <c r="S24"/>
  <c r="AC24"/>
  <c r="AF24"/>
  <c r="S25"/>
  <c r="AC25"/>
  <c r="AF25"/>
  <c r="S26"/>
  <c r="AC26"/>
  <c r="AF26"/>
  <c r="S27"/>
  <c r="AC27"/>
  <c r="AF27"/>
  <c r="X9"/>
  <c r="AC10"/>
  <c r="AC11"/>
  <c r="AC12"/>
  <c r="AC13"/>
  <c r="AC14"/>
  <c r="AC15"/>
  <c r="AC16"/>
  <c r="AC17"/>
  <c r="AC18"/>
  <c r="AC19"/>
  <c r="AC20"/>
  <c r="AC21"/>
  <c r="AF10"/>
  <c r="AF11"/>
  <c r="AF12"/>
  <c r="AF13"/>
  <c r="AF14"/>
  <c r="AF15"/>
  <c r="AF16"/>
  <c r="AF17"/>
  <c r="AF18"/>
  <c r="AF19"/>
  <c r="AF20"/>
  <c r="AF21"/>
  <c r="AF9"/>
  <c r="T10"/>
  <c r="V10" s="1"/>
  <c r="W10" s="1"/>
  <c r="T9"/>
  <c r="V9" s="1"/>
  <c r="W9" s="1"/>
  <c r="S15"/>
  <c r="S16"/>
  <c r="S17"/>
  <c r="S18"/>
  <c r="S19"/>
  <c r="S20"/>
  <c r="S21"/>
  <c r="S12"/>
  <c r="S13"/>
  <c r="S14"/>
  <c r="S11"/>
  <c r="S10"/>
  <c r="S9"/>
  <c r="X28" l="1"/>
  <c r="AB28" s="1"/>
  <c r="R11"/>
  <c r="AG27"/>
  <c r="AH27"/>
  <c r="AG26"/>
  <c r="AH26"/>
  <c r="AG25"/>
  <c r="AH25"/>
  <c r="AG9"/>
  <c r="AJ9" s="1"/>
  <c r="AH9" s="1"/>
  <c r="AG10"/>
  <c r="AJ10" s="1"/>
  <c r="AH10" s="1"/>
  <c r="AG16"/>
  <c r="AJ16" s="1"/>
  <c r="AH16" s="1"/>
  <c r="AG15"/>
  <c r="AJ15" s="1"/>
  <c r="AH15" s="1"/>
  <c r="AJ25"/>
  <c r="AJ27"/>
  <c r="AJ26"/>
  <c r="Y9"/>
  <c r="X11"/>
  <c r="AB11" s="1"/>
  <c r="X10"/>
  <c r="AB10" s="1"/>
  <c r="Y10"/>
  <c r="Y11"/>
  <c r="T11"/>
  <c r="V11" s="1"/>
  <c r="W11" s="1"/>
  <c r="T12"/>
  <c r="V12" s="1"/>
  <c r="W12" s="1"/>
  <c r="AB9"/>
  <c r="R12" l="1"/>
  <c r="Z10"/>
  <c r="AG11"/>
  <c r="AJ11" s="1"/>
  <c r="AH11" s="1"/>
  <c r="AA10"/>
  <c r="AD10" s="1"/>
  <c r="AI10" s="1"/>
  <c r="AE10" s="1"/>
  <c r="AA11"/>
  <c r="AD11" s="1"/>
  <c r="AI11" s="1"/>
  <c r="AE11" s="1"/>
  <c r="Z11"/>
  <c r="X12"/>
  <c r="X13"/>
  <c r="T13"/>
  <c r="V13" s="1"/>
  <c r="W13" s="1"/>
  <c r="Z9"/>
  <c r="AB13" l="1"/>
  <c r="AG13"/>
  <c r="AJ13" s="1"/>
  <c r="AH13" s="1"/>
  <c r="R13"/>
  <c r="AG12"/>
  <c r="AJ12" s="1"/>
  <c r="AH12" s="1"/>
  <c r="AB12"/>
  <c r="AA9"/>
  <c r="AD9" s="1"/>
  <c r="AI9" s="1"/>
  <c r="AE9" s="1"/>
  <c r="Y12"/>
  <c r="X14"/>
  <c r="AG14" s="1"/>
  <c r="AA12"/>
  <c r="AD12" s="1"/>
  <c r="AI12" s="1"/>
  <c r="AE12" s="1"/>
  <c r="Z12"/>
  <c r="Y13"/>
  <c r="Z13" s="1"/>
  <c r="T14"/>
  <c r="V14" s="1"/>
  <c r="W14" s="1"/>
  <c r="R14" l="1"/>
  <c r="AB14"/>
  <c r="AJ14"/>
  <c r="AH14" s="1"/>
  <c r="X15"/>
  <c r="AB15" s="1"/>
  <c r="AA13"/>
  <c r="AD13" s="1"/>
  <c r="AI13" s="1"/>
  <c r="AE13" s="1"/>
  <c r="Y14"/>
  <c r="Z14" s="1"/>
  <c r="AA14"/>
  <c r="T15"/>
  <c r="V15" s="1"/>
  <c r="W15" s="1"/>
  <c r="AD14" l="1"/>
  <c r="AI14" s="1"/>
  <c r="AE14" s="1"/>
  <c r="R15"/>
  <c r="X16"/>
  <c r="Y15"/>
  <c r="Z15" s="1"/>
  <c r="T16"/>
  <c r="V16" s="1"/>
  <c r="W16" s="1"/>
  <c r="R16" l="1"/>
  <c r="X17"/>
  <c r="AG17" s="1"/>
  <c r="AJ17" s="1"/>
  <c r="AH17" s="1"/>
  <c r="AA15"/>
  <c r="AD15" s="1"/>
  <c r="AI15" s="1"/>
  <c r="AE15" s="1"/>
  <c r="Y16"/>
  <c r="Z16" s="1"/>
  <c r="AA16"/>
  <c r="AB16"/>
  <c r="T17"/>
  <c r="V17" s="1"/>
  <c r="W17" s="1"/>
  <c r="R17" l="1"/>
  <c r="X18"/>
  <c r="AG18" s="1"/>
  <c r="AD16"/>
  <c r="AI16" s="1"/>
  <c r="AE16" s="1"/>
  <c r="Y17"/>
  <c r="Z17" s="1"/>
  <c r="AA17"/>
  <c r="AB17"/>
  <c r="T18"/>
  <c r="V18" s="1"/>
  <c r="W18" s="1"/>
  <c r="R18" l="1"/>
  <c r="X19"/>
  <c r="AG19" s="1"/>
  <c r="AJ19" s="1"/>
  <c r="AH19" s="1"/>
  <c r="AD17"/>
  <c r="AI17" s="1"/>
  <c r="AE17" s="1"/>
  <c r="Y18"/>
  <c r="Z18" s="1"/>
  <c r="AA18"/>
  <c r="AB18"/>
  <c r="AJ18"/>
  <c r="AH18" s="1"/>
  <c r="T19"/>
  <c r="V19" s="1"/>
  <c r="W19" s="1"/>
  <c r="R19" l="1"/>
  <c r="X20"/>
  <c r="AG20" s="1"/>
  <c r="AJ20" s="1"/>
  <c r="AH20" s="1"/>
  <c r="AD18"/>
  <c r="AI18" s="1"/>
  <c r="AE18" s="1"/>
  <c r="AA19"/>
  <c r="AB19"/>
  <c r="T20"/>
  <c r="V20" s="1"/>
  <c r="W20" s="1"/>
  <c r="R20" l="1"/>
  <c r="Y19"/>
  <c r="Z19" s="1"/>
  <c r="T22"/>
  <c r="V22" s="1"/>
  <c r="W22" s="1"/>
  <c r="AD19"/>
  <c r="AI19" s="1"/>
  <c r="AE19" s="1"/>
  <c r="Y20"/>
  <c r="Z20" s="1"/>
  <c r="AB20"/>
  <c r="T21"/>
  <c r="V21" s="1"/>
  <c r="W21" s="1"/>
  <c r="R21" l="1"/>
  <c r="AA20"/>
  <c r="AD20" s="1"/>
  <c r="AI20" s="1"/>
  <c r="AE20" s="1"/>
  <c r="T23"/>
  <c r="V23" s="1"/>
  <c r="W23" s="1"/>
  <c r="X21"/>
  <c r="Y21"/>
  <c r="AB21" l="1"/>
  <c r="AG21"/>
  <c r="AJ21" s="1"/>
  <c r="AH21" s="1"/>
  <c r="R22"/>
  <c r="Z21"/>
  <c r="T24"/>
  <c r="V24" s="1"/>
  <c r="W24" s="1"/>
  <c r="X22"/>
  <c r="AA21"/>
  <c r="AD21" s="1"/>
  <c r="AI21" s="1"/>
  <c r="AE21" s="1"/>
  <c r="AB22" l="1"/>
  <c r="AG22"/>
  <c r="AJ22" s="1"/>
  <c r="AH22" s="1"/>
  <c r="R23"/>
  <c r="T25"/>
  <c r="V25" s="1"/>
  <c r="W25" s="1"/>
  <c r="Y22"/>
  <c r="Z22" s="1"/>
  <c r="AA22"/>
  <c r="X23"/>
  <c r="AD22" l="1"/>
  <c r="AI22" s="1"/>
  <c r="AE22" s="1"/>
  <c r="AB23"/>
  <c r="AG23"/>
  <c r="AJ23" s="1"/>
  <c r="AH23" s="1"/>
  <c r="R24"/>
  <c r="T26"/>
  <c r="V26" s="1"/>
  <c r="W26" s="1"/>
  <c r="Y23"/>
  <c r="Z23" s="1"/>
  <c r="AA23"/>
  <c r="X24"/>
  <c r="AD23" l="1"/>
  <c r="AI23" s="1"/>
  <c r="AE23" s="1"/>
  <c r="AB24"/>
  <c r="AG24"/>
  <c r="AJ24" s="1"/>
  <c r="AH24" s="1"/>
  <c r="R25"/>
  <c r="T27"/>
  <c r="V27" s="1"/>
  <c r="W27" s="1"/>
  <c r="Y24"/>
  <c r="Z24" s="1"/>
  <c r="AA24"/>
  <c r="X25"/>
  <c r="AB25" s="1"/>
  <c r="AD24" l="1"/>
  <c r="AI24" s="1"/>
  <c r="AE24" s="1"/>
  <c r="R26"/>
  <c r="AA25"/>
  <c r="AD25" s="1"/>
  <c r="AI25" s="1"/>
  <c r="AE25" s="1"/>
  <c r="Y25"/>
  <c r="Z25" s="1"/>
  <c r="X26"/>
  <c r="AB26" s="1"/>
  <c r="R27" l="1"/>
  <c r="AA26"/>
  <c r="AD26" s="1"/>
  <c r="AI26" s="1"/>
  <c r="AE26" s="1"/>
  <c r="Y26"/>
  <c r="Z26" s="1"/>
  <c r="X27"/>
  <c r="AB27" s="1"/>
  <c r="Y28" l="1"/>
  <c r="Z28" s="1"/>
  <c r="R28"/>
  <c r="AA28"/>
  <c r="AD28" s="1"/>
  <c r="AI28" s="1"/>
  <c r="AE28" s="1"/>
  <c r="AA27"/>
  <c r="AD27" s="1"/>
  <c r="AI27" s="1"/>
  <c r="AE27" s="1"/>
  <c r="Y27"/>
  <c r="Z27" s="1"/>
  <c r="Y29" l="1"/>
  <c r="Z29" s="1"/>
  <c r="R29"/>
  <c r="AA29"/>
  <c r="AD29" s="1"/>
  <c r="AI29" s="1"/>
  <c r="AE29" s="1"/>
</calcChain>
</file>

<file path=xl/sharedStrings.xml><?xml version="1.0" encoding="utf-8"?>
<sst xmlns="http://schemas.openxmlformats.org/spreadsheetml/2006/main" count="180" uniqueCount="117">
  <si>
    <t>m</t>
  </si>
  <si>
    <t>Diámetro</t>
  </si>
  <si>
    <t>Deflexión vertical</t>
  </si>
  <si>
    <t>Empuje vertical</t>
  </si>
  <si>
    <t>Pendiente final</t>
  </si>
  <si>
    <t>Pendiente inicial</t>
  </si>
  <si>
    <t>Ka</t>
  </si>
  <si>
    <t>Ko</t>
  </si>
  <si>
    <t>Kp</t>
  </si>
  <si>
    <t>Deflexión  Horizontal</t>
  </si>
  <si>
    <t>Ángulo de fricción</t>
  </si>
  <si>
    <t>Qadm</t>
  </si>
  <si>
    <t>Clase de empuje</t>
  </si>
  <si>
    <t>K</t>
  </si>
  <si>
    <t>mca</t>
  </si>
  <si>
    <t>Ton</t>
  </si>
  <si>
    <t>%</t>
  </si>
  <si>
    <t>Ton/m2</t>
  </si>
  <si>
    <t>Ton/m3</t>
  </si>
  <si>
    <t>H</t>
  </si>
  <si>
    <t>L</t>
  </si>
  <si>
    <t>B</t>
  </si>
  <si>
    <t>DIMENSIONES DEL ANCLAJE</t>
  </si>
  <si>
    <t>Empuje resistente del suelo horizontal</t>
  </si>
  <si>
    <t>CAPACIDAD HORIZONTAL</t>
  </si>
  <si>
    <t>Factor de seguridad horizontal</t>
  </si>
  <si>
    <t>Factor de seguridad vertical</t>
  </si>
  <si>
    <t>Consideraciones</t>
  </si>
  <si>
    <t>CAPACIDAD VERTICAL</t>
  </si>
  <si>
    <t>Empuje Horizontal total resistente</t>
  </si>
  <si>
    <t>Empuje resistente</t>
  </si>
  <si>
    <t>DATOS DEL SUELO</t>
  </si>
  <si>
    <t>Fuerza de fricción (Ff)</t>
  </si>
  <si>
    <t>Nudo</t>
  </si>
  <si>
    <t>Tipo</t>
  </si>
  <si>
    <t>Codo</t>
  </si>
  <si>
    <t>Tee</t>
  </si>
  <si>
    <t>Diámetro interno</t>
  </si>
  <si>
    <t>Tipos</t>
  </si>
  <si>
    <t>Información a introducir en verde</t>
  </si>
  <si>
    <t>DATOS DE LOS ACCESORIOS</t>
  </si>
  <si>
    <t>Ancho de zanja</t>
  </si>
  <si>
    <t>Peso del anclaje</t>
  </si>
  <si>
    <t>Peso del suelo superior</t>
  </si>
  <si>
    <t>Válvula</t>
  </si>
  <si>
    <t>Columnas a ocultar</t>
  </si>
  <si>
    <t>Nombre del proyecto:</t>
  </si>
  <si>
    <t>Nombre del diseñador:</t>
  </si>
  <si>
    <t>Fecha:</t>
  </si>
  <si>
    <t>Tapón</t>
  </si>
  <si>
    <t>Presión estática</t>
  </si>
  <si>
    <t>Firma:</t>
  </si>
  <si>
    <t>1. Tuberías entre diámetros 75 mm a 200 mm.</t>
  </si>
  <si>
    <t>2. Presión máxima estatica: 60 mca ó 85.2 psi.</t>
  </si>
  <si>
    <t>3. Densidad del concreto: 2.4 Ton/m3</t>
  </si>
  <si>
    <t>4. Densidad del suelo: 1.8 Ton/m3</t>
  </si>
  <si>
    <t>5. Coeficiente de fricción del suelo: 30°</t>
  </si>
  <si>
    <t>6. Capacidad admisible del suelo: 10 Ton/m2</t>
  </si>
  <si>
    <t>8. No se considero fricción entre anclaje y suelo.</t>
  </si>
  <si>
    <t>9. No se considero el peso del suelo superior.</t>
  </si>
  <si>
    <t>Clasificación del anclaje a usar</t>
  </si>
  <si>
    <t>A</t>
  </si>
  <si>
    <t>C</t>
  </si>
  <si>
    <t>D</t>
  </si>
  <si>
    <t>Codo vertical concavo 11.25</t>
  </si>
  <si>
    <t>Codo vertical concavo 22.5</t>
  </si>
  <si>
    <t>Codo vertical convexo 11.25</t>
  </si>
  <si>
    <t>Codo vertical convexo 22.5</t>
  </si>
  <si>
    <t>Dimensiones de los tipos de anclajes</t>
  </si>
  <si>
    <t>2. Empuje en codos:</t>
  </si>
  <si>
    <t>3. Empuje en Tee:</t>
  </si>
  <si>
    <t>1. Empuje en tapones o válvulas:</t>
  </si>
  <si>
    <t>Columna a ocultar</t>
  </si>
  <si>
    <t>Deflexión  Horiz.</t>
  </si>
  <si>
    <t>Empuje  horiz.</t>
  </si>
  <si>
    <t>Altura a Clave</t>
  </si>
  <si>
    <t>10. Altura a la clave de la tubería es de 1.0 metros.</t>
  </si>
  <si>
    <t>mm</t>
  </si>
  <si>
    <t>Críterios y consideraciones:</t>
  </si>
  <si>
    <t>De encontrarse que el proyecto no cumple con cualquier de los anteriores criterios y consideraciones, el proyectista o diseñador deberá presentar las memorias de cálculo de los anclajes para su revisión y aceptación en EPM con todas las consideraciones particulares del proyecto.</t>
  </si>
  <si>
    <t>Ejem 1</t>
  </si>
  <si>
    <t>Ejem 2</t>
  </si>
  <si>
    <t>Ejem 3</t>
  </si>
  <si>
    <t>Este aplicativo contiene ecuaciones que permiten el cálculo del dimensionamiento de anclajes horizontales y verticales en tuberías de acueducto; sin embargo EPM no asume responsabilidad alguna por su uso. El usuario deberá validar los criterios contenidos en el aplicativo y revisar los resultados.</t>
  </si>
  <si>
    <t>Coefic. de fricción u</t>
  </si>
  <si>
    <r>
      <t>h</t>
    </r>
    <r>
      <rPr>
        <b/>
        <vertAlign val="subscript"/>
        <sz val="11"/>
        <color theme="0"/>
        <rFont val="Calibri"/>
        <family val="2"/>
        <scheme val="minor"/>
      </rPr>
      <t>s</t>
    </r>
  </si>
  <si>
    <r>
      <t>h</t>
    </r>
    <r>
      <rPr>
        <b/>
        <vertAlign val="subscript"/>
        <sz val="11"/>
        <color theme="0"/>
        <rFont val="Calibri"/>
        <family val="2"/>
        <scheme val="minor"/>
      </rPr>
      <t>c</t>
    </r>
  </si>
  <si>
    <r>
      <t>h</t>
    </r>
    <r>
      <rPr>
        <b/>
        <vertAlign val="subscript"/>
        <sz val="11"/>
        <color theme="0"/>
        <rFont val="Calibri"/>
        <family val="2"/>
        <scheme val="minor"/>
      </rPr>
      <t>excav.</t>
    </r>
  </si>
  <si>
    <r>
      <t>W</t>
    </r>
    <r>
      <rPr>
        <b/>
        <vertAlign val="subscript"/>
        <sz val="11"/>
        <rFont val="Calibri"/>
        <family val="2"/>
        <scheme val="minor"/>
      </rPr>
      <t>total</t>
    </r>
  </si>
  <si>
    <r>
      <rPr>
        <b/>
        <sz val="11"/>
        <color theme="0"/>
        <rFont val="Symbol"/>
        <family val="1"/>
        <charset val="2"/>
      </rPr>
      <t>g</t>
    </r>
    <r>
      <rPr>
        <b/>
        <vertAlign val="subscript"/>
        <sz val="11"/>
        <color theme="0"/>
        <rFont val="Calibri"/>
        <family val="2"/>
        <scheme val="minor"/>
      </rPr>
      <t>c</t>
    </r>
  </si>
  <si>
    <r>
      <rPr>
        <b/>
        <sz val="11"/>
        <color theme="0"/>
        <rFont val="Symbol"/>
        <family val="1"/>
        <charset val="2"/>
      </rPr>
      <t>g</t>
    </r>
    <r>
      <rPr>
        <b/>
        <vertAlign val="subscript"/>
        <sz val="11"/>
        <color theme="0"/>
        <rFont val="Calibri"/>
        <family val="2"/>
        <scheme val="minor"/>
      </rPr>
      <t>s</t>
    </r>
  </si>
  <si>
    <t>Notas generales:</t>
  </si>
  <si>
    <t>Esquemas:</t>
  </si>
  <si>
    <t>Verificación de calculo de anclajes horizontales y verticales (concavos y convexos)</t>
  </si>
  <si>
    <t xml:space="preserve">        Empresas Públicas de Medellín E.S.P.</t>
  </si>
  <si>
    <t xml:space="preserve">         Verificación de calculo de anclajes horizontales y verticales (concavos y convexos) </t>
  </si>
  <si>
    <t>Consideaciones y recomendaciones:</t>
  </si>
  <si>
    <t>Tipos de empujes manejados por el aplicativo:</t>
  </si>
  <si>
    <t>1. Se recomienda usar empuje pasivo en diámetros pequeños de la red.</t>
  </si>
  <si>
    <t>2. Se recomienda no tener en cuenta el peso del suelo superior y la fricción entresuelo-concreto tanto para cálculo de anclaje vertical como horizontal.</t>
  </si>
  <si>
    <t>3. El ancho mínimo del anclaje deberá de ser el ancho de la brecha.</t>
  </si>
  <si>
    <t>1. Esta hoja de calculo fue desarrollada por EPM para facilitar el calculo de los anclajes en las redes locales de acueducto y para la presentación de los diseño al Área Vinculación Clientes Aguas de EPM.</t>
  </si>
  <si>
    <t>2. Este aplicativo contiene ecuaciones que permiten el cálculo del dimensionamiento de anclajes horizontales y verticales en tuberías de acueducto; sin embargo EPM no asume responsabilidad alguna por su uso. El usuario deberá validar los criterios contenidos en el aplicativo y revisar los resultados.</t>
  </si>
  <si>
    <t>3. Todos los diseños deberán de acogerse a la normativa vigente, como RAS, normas de diseño de EPM, NTC, etc.</t>
  </si>
  <si>
    <t>4. En caso de que las condiciones de suelo, de los accesorios utilizados del proyecto no se ajusten a lo presentado en esta hoja de calculo, el ingeniero diseñador deberá de presentar las alternativas de diseño para su revisión y aceptación en EPM.</t>
  </si>
  <si>
    <t xml:space="preserve">                           Empresas Públicas de Medellín E.S.P.</t>
  </si>
  <si>
    <t xml:space="preserve">                                      Resumen de calculo de anclajes</t>
  </si>
  <si>
    <t xml:space="preserve">                                     Versión 2.    01 de marzo de 2011</t>
  </si>
  <si>
    <t>7. Clase de empuje: Empuje pasivo (permite deformaciones)</t>
  </si>
  <si>
    <t>Tipo accesorio/Diámetro</t>
  </si>
  <si>
    <t>Codo horizontal 11.25</t>
  </si>
  <si>
    <t>Codo horizontal 22.5</t>
  </si>
  <si>
    <t>Codo horizontal 45.0</t>
  </si>
  <si>
    <t>Codo horizontal 90.0</t>
  </si>
  <si>
    <t>Tee, válvula o tapón</t>
  </si>
  <si>
    <t>Tipo de anclaje</t>
  </si>
  <si>
    <t>Empresas Públicas de Medellín E.S.P.</t>
  </si>
</sst>
</file>

<file path=xl/styles.xml><?xml version="1.0" encoding="utf-8"?>
<styleSheet xmlns="http://schemas.openxmlformats.org/spreadsheetml/2006/main">
  <numFmts count="32">
    <numFmt numFmtId="164" formatCode="0&quot; MPa&quot;"/>
    <numFmt numFmtId="165" formatCode="0&quot; m&quot;"/>
    <numFmt numFmtId="166" formatCode="0&quot; m²&quot;"/>
    <numFmt numFmtId="167" formatCode="0&quot; m³&quot;"/>
    <numFmt numFmtId="168" formatCode="0&quot; mm&quot;"/>
    <numFmt numFmtId="169" formatCode="&quot;K&quot;0&quot;+&quot;000.00"/>
    <numFmt numFmtId="170" formatCode="0&quot; kg&quot;"/>
    <numFmt numFmtId="171" formatCode="0&quot; t&quot;"/>
    <numFmt numFmtId="172" formatCode="0&quot; N&quot;"/>
    <numFmt numFmtId="173" formatCode="0&quot; kN&quot;"/>
    <numFmt numFmtId="174" formatCode="0&quot; kN-m&quot;"/>
    <numFmt numFmtId="175" formatCode="0&quot; kg-m&quot;"/>
    <numFmt numFmtId="176" formatCode="0&quot; t-m&quot;"/>
    <numFmt numFmtId="177" formatCode="0&quot; mca&quot;"/>
    <numFmt numFmtId="178" formatCode="0&quot; psi&quot;"/>
    <numFmt numFmtId="179" formatCode="0.0&quot; kgf/cm²&quot;"/>
    <numFmt numFmtId="180" formatCode="##0&quot;°&quot;00&quot;'&quot;00&quot;''&quot;"/>
    <numFmt numFmtId="181" formatCode="0&quot; kN/m&quot;"/>
    <numFmt numFmtId="182" formatCode="0&quot; kg/m&quot;"/>
    <numFmt numFmtId="183" formatCode="0&quot; t/m&quot;"/>
    <numFmt numFmtId="184" formatCode="0&quot; in²&quot;"/>
    <numFmt numFmtId="185" formatCode="0&quot; in&quot;"/>
    <numFmt numFmtId="186" formatCode="0&quot; l&quot;"/>
    <numFmt numFmtId="187" formatCode="0&quot; m³/s&quot;"/>
    <numFmt numFmtId="188" formatCode="0&quot; l/s&quot;"/>
    <numFmt numFmtId="189" formatCode="0&quot; m/s&quot;"/>
    <numFmt numFmtId="190" formatCode="0&quot; s&quot;"/>
    <numFmt numFmtId="191" formatCode="0.00&quot;°&quot;"/>
    <numFmt numFmtId="192" formatCode="0.00&quot; t&quot;"/>
    <numFmt numFmtId="193" formatCode="0.0"/>
    <numFmt numFmtId="194" formatCode="0.00\ &quot;m&quot;"/>
    <numFmt numFmtId="195" formatCode="[$-240A]dddd\,\ dd&quot; de &quot;mmmm&quot; de &quot;yyyy;@"/>
  </numFmts>
  <fonts count="39">
    <font>
      <sz val="11"/>
      <color theme="1"/>
      <name val="Calibri"/>
      <family val="2"/>
      <scheme val="minor"/>
    </font>
    <font>
      <b/>
      <i/>
      <sz val="11"/>
      <color rgb="FF0070C0"/>
      <name val="Consolas"/>
      <family val="3"/>
    </font>
    <font>
      <b/>
      <sz val="18"/>
      <color theme="3"/>
      <name val="Consolas"/>
      <family val="3"/>
    </font>
    <font>
      <b/>
      <sz val="15"/>
      <color theme="3"/>
      <name val="Consolas"/>
      <family val="3"/>
    </font>
    <font>
      <sz val="11"/>
      <name val="Consolas"/>
      <family val="3"/>
    </font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12"/>
      <color rgb="FF92D050"/>
      <name val="Calibri"/>
      <family val="2"/>
      <scheme val="minor"/>
    </font>
    <font>
      <sz val="11"/>
      <color theme="1"/>
      <name val="VAGRounded Lt"/>
    </font>
    <font>
      <b/>
      <i/>
      <sz val="11"/>
      <color theme="1"/>
      <name val="VAGRounded Lt"/>
    </font>
    <font>
      <sz val="11"/>
      <name val="VAGRounded Lt"/>
    </font>
    <font>
      <b/>
      <sz val="14"/>
      <color theme="1"/>
      <name val="VAGRounded Lt"/>
    </font>
    <font>
      <b/>
      <sz val="11"/>
      <color theme="0"/>
      <name val="Symbol"/>
      <family val="1"/>
      <charset val="2"/>
    </font>
    <font>
      <b/>
      <sz val="12"/>
      <color theme="0"/>
      <name val="VAGRounded Lt"/>
    </font>
    <font>
      <sz val="16"/>
      <color theme="1"/>
      <name val="VAGRounded Lt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6"/>
      <color rgb="FF00B05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6"/>
      <color rgb="FF92D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1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i/>
      <u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VAGRounded Lt"/>
    </font>
    <font>
      <b/>
      <i/>
      <u/>
      <sz val="16"/>
      <color rgb="FF92D050"/>
      <name val="VAGRounded Lt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BB903"/>
        <bgColor indexed="64"/>
      </patternFill>
    </fill>
    <fill>
      <patternFill patternType="solid">
        <fgColor rgb="FFA5F9A7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6BB903"/>
      </bottom>
      <diagonal/>
    </border>
    <border>
      <left/>
      <right/>
      <top style="double">
        <color rgb="FF6BB903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" fillId="0" borderId="0">
      <protection locked="0"/>
    </xf>
    <xf numFmtId="0" fontId="4" fillId="0" borderId="0">
      <protection hidden="1"/>
    </xf>
    <xf numFmtId="165" fontId="1" fillId="0" borderId="0">
      <protection locked="0"/>
    </xf>
    <xf numFmtId="166" fontId="1" fillId="0" borderId="0">
      <protection locked="0"/>
    </xf>
    <xf numFmtId="167" fontId="1" fillId="0" borderId="0">
      <protection locked="0"/>
    </xf>
    <xf numFmtId="168" fontId="1" fillId="0" borderId="0">
      <protection locked="0"/>
    </xf>
    <xf numFmtId="185" fontId="1" fillId="0" borderId="0">
      <protection locked="0"/>
    </xf>
    <xf numFmtId="170" fontId="1" fillId="0" borderId="0">
      <protection locked="0"/>
    </xf>
    <xf numFmtId="171" fontId="1" fillId="0" borderId="0">
      <protection locked="0"/>
    </xf>
    <xf numFmtId="172" fontId="1" fillId="0" borderId="0">
      <protection locked="0"/>
    </xf>
    <xf numFmtId="173" fontId="1" fillId="0" borderId="0">
      <protection locked="0"/>
    </xf>
    <xf numFmtId="174" fontId="1" fillId="0" borderId="0">
      <protection locked="0"/>
    </xf>
    <xf numFmtId="176" fontId="1" fillId="0" borderId="0">
      <protection locked="0"/>
    </xf>
    <xf numFmtId="175" fontId="1" fillId="0" borderId="0">
      <protection locked="0"/>
    </xf>
    <xf numFmtId="177" fontId="1" fillId="0" borderId="0">
      <protection locked="0"/>
    </xf>
    <xf numFmtId="178" fontId="1" fillId="0" borderId="0">
      <protection locked="0"/>
    </xf>
    <xf numFmtId="179" fontId="1" fillId="0" borderId="0">
      <protection locked="0"/>
    </xf>
    <xf numFmtId="169" fontId="1" fillId="0" borderId="0">
      <protection locked="0"/>
    </xf>
    <xf numFmtId="164" fontId="1" fillId="0" borderId="0">
      <protection locked="0"/>
    </xf>
    <xf numFmtId="185" fontId="4" fillId="0" borderId="0">
      <protection hidden="1"/>
    </xf>
    <xf numFmtId="169" fontId="4" fillId="0" borderId="0">
      <protection hidden="1"/>
    </xf>
    <xf numFmtId="170" fontId="4" fillId="0" borderId="0">
      <protection hidden="1"/>
    </xf>
    <xf numFmtId="179" fontId="4" fillId="0" borderId="0">
      <protection hidden="1"/>
    </xf>
    <xf numFmtId="175" fontId="4" fillId="0" borderId="0">
      <protection hidden="1"/>
    </xf>
    <xf numFmtId="173" fontId="4" fillId="0" borderId="0">
      <protection hidden="1"/>
    </xf>
    <xf numFmtId="174" fontId="4" fillId="0" borderId="0">
      <protection hidden="1"/>
    </xf>
    <xf numFmtId="165" fontId="4" fillId="0" borderId="0">
      <protection hidden="1"/>
    </xf>
    <xf numFmtId="166" fontId="4" fillId="0" borderId="0">
      <protection hidden="1"/>
    </xf>
    <xf numFmtId="167" fontId="4" fillId="0" borderId="0">
      <protection hidden="1"/>
    </xf>
    <xf numFmtId="177" fontId="4" fillId="0" borderId="0">
      <protection hidden="1"/>
    </xf>
    <xf numFmtId="168" fontId="4" fillId="0" borderId="0">
      <protection hidden="1"/>
    </xf>
    <xf numFmtId="164" fontId="4" fillId="0" borderId="0">
      <protection hidden="1"/>
    </xf>
    <xf numFmtId="172" fontId="4" fillId="0" borderId="0">
      <protection hidden="1"/>
    </xf>
    <xf numFmtId="178" fontId="4" fillId="0" borderId="0">
      <protection hidden="1"/>
    </xf>
    <xf numFmtId="171" fontId="4" fillId="0" borderId="0">
      <protection hidden="1"/>
    </xf>
    <xf numFmtId="176" fontId="4" fillId="0" borderId="0">
      <protection hidden="1"/>
    </xf>
    <xf numFmtId="180" fontId="1" fillId="0" borderId="0">
      <protection locked="0"/>
    </xf>
    <xf numFmtId="180" fontId="4" fillId="0" borderId="0">
      <protection hidden="1"/>
    </xf>
    <xf numFmtId="181" fontId="1" fillId="0" borderId="0">
      <protection locked="0"/>
    </xf>
    <xf numFmtId="181" fontId="4" fillId="0" borderId="0">
      <protection hidden="1"/>
    </xf>
    <xf numFmtId="182" fontId="1" fillId="0" borderId="0">
      <protection locked="0"/>
    </xf>
    <xf numFmtId="182" fontId="4" fillId="0" borderId="0">
      <protection hidden="1"/>
    </xf>
    <xf numFmtId="183" fontId="1" fillId="0" borderId="0">
      <protection locked="0"/>
    </xf>
    <xf numFmtId="183" fontId="4" fillId="0" borderId="0">
      <protection hidden="1"/>
    </xf>
    <xf numFmtId="184" fontId="1" fillId="0" borderId="0">
      <protection locked="0"/>
    </xf>
    <xf numFmtId="184" fontId="4" fillId="0" borderId="0">
      <protection hidden="1"/>
    </xf>
    <xf numFmtId="186" fontId="1" fillId="0" borderId="0">
      <protection locked="0"/>
    </xf>
    <xf numFmtId="186" fontId="4" fillId="0" borderId="0">
      <protection hidden="1"/>
    </xf>
    <xf numFmtId="187" fontId="1" fillId="0" borderId="0">
      <protection locked="0"/>
    </xf>
    <xf numFmtId="187" fontId="4" fillId="0" borderId="0">
      <protection hidden="1"/>
    </xf>
    <xf numFmtId="188" fontId="1" fillId="0" borderId="0">
      <protection locked="0"/>
    </xf>
    <xf numFmtId="188" fontId="4" fillId="0" borderId="0">
      <protection hidden="1"/>
    </xf>
    <xf numFmtId="189" fontId="1" fillId="0" borderId="0">
      <protection locked="0"/>
    </xf>
    <xf numFmtId="189" fontId="4" fillId="0" borderId="0">
      <protection hidden="1"/>
    </xf>
    <xf numFmtId="190" fontId="1" fillId="0" borderId="0">
      <protection locked="0"/>
    </xf>
    <xf numFmtId="190" fontId="4" fillId="0" borderId="0">
      <protection hidden="1"/>
    </xf>
    <xf numFmtId="9" fontId="5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horizontal="center"/>
    </xf>
    <xf numFmtId="0" fontId="0" fillId="0" borderId="3" xfId="0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8" fillId="0" borderId="0" xfId="0" applyFont="1"/>
    <xf numFmtId="0" fontId="8" fillId="0" borderId="0" xfId="0" applyFont="1" applyProtection="1"/>
    <xf numFmtId="0" fontId="9" fillId="0" borderId="0" xfId="0" applyFont="1" applyAlignment="1" applyProtection="1">
      <alignment vertical="center"/>
    </xf>
    <xf numFmtId="0" fontId="8" fillId="0" borderId="0" xfId="0" applyFont="1" applyBorder="1" applyProtection="1"/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0" fontId="8" fillId="0" borderId="25" xfId="0" applyFont="1" applyBorder="1" applyProtection="1"/>
    <xf numFmtId="0" fontId="8" fillId="0" borderId="26" xfId="0" applyFont="1" applyBorder="1" applyProtection="1"/>
    <xf numFmtId="0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0" fontId="0" fillId="0" borderId="0" xfId="0" applyFont="1" applyProtection="1"/>
    <xf numFmtId="0" fontId="19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 wrapText="1"/>
    </xf>
    <xf numFmtId="0" fontId="0" fillId="3" borderId="7" xfId="0" applyFont="1" applyFill="1" applyBorder="1" applyProtection="1"/>
    <xf numFmtId="0" fontId="0" fillId="3" borderId="8" xfId="0" applyFont="1" applyFill="1" applyBorder="1" applyProtection="1"/>
    <xf numFmtId="0" fontId="0" fillId="3" borderId="2" xfId="0" applyFont="1" applyFill="1" applyBorder="1" applyProtection="1"/>
    <xf numFmtId="0" fontId="21" fillId="3" borderId="2" xfId="0" applyNumberFormat="1" applyFont="1" applyFill="1" applyBorder="1" applyAlignment="1" applyProtection="1">
      <protection locked="0"/>
    </xf>
    <xf numFmtId="0" fontId="0" fillId="3" borderId="9" xfId="0" applyFont="1" applyFill="1" applyBorder="1" applyProtection="1"/>
    <xf numFmtId="0" fontId="17" fillId="3" borderId="6" xfId="0" applyFont="1" applyFill="1" applyBorder="1" applyProtection="1">
      <protection locked="0"/>
    </xf>
    <xf numFmtId="0" fontId="17" fillId="3" borderId="0" xfId="0" applyFont="1" applyFill="1" applyBorder="1" applyProtection="1"/>
    <xf numFmtId="0" fontId="17" fillId="3" borderId="8" xfId="0" applyFont="1" applyFill="1" applyBorder="1" applyProtection="1">
      <protection locked="0"/>
    </xf>
    <xf numFmtId="0" fontId="0" fillId="0" borderId="0" xfId="0" applyFont="1" applyBorder="1" applyProtection="1"/>
    <xf numFmtId="0" fontId="16" fillId="0" borderId="23" xfId="0" applyFont="1" applyFill="1" applyBorder="1" applyAlignment="1" applyProtection="1">
      <alignment horizontal="center" wrapText="1"/>
    </xf>
    <xf numFmtId="0" fontId="19" fillId="0" borderId="24" xfId="0" applyFont="1" applyFill="1" applyBorder="1" applyAlignment="1" applyProtection="1"/>
    <xf numFmtId="0" fontId="15" fillId="4" borderId="17" xfId="0" applyFont="1" applyFill="1" applyBorder="1" applyAlignment="1" applyProtection="1">
      <alignment horizontal="center" vertical="center" wrapText="1"/>
    </xf>
    <xf numFmtId="0" fontId="15" fillId="4" borderId="3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 wrapText="1"/>
    </xf>
    <xf numFmtId="0" fontId="15" fillId="4" borderId="19" xfId="0" applyFont="1" applyFill="1" applyBorder="1" applyAlignment="1" applyProtection="1">
      <alignment horizontal="center" vertical="center" wrapText="1"/>
    </xf>
    <xf numFmtId="0" fontId="25" fillId="2" borderId="12" xfId="0" applyFont="1" applyFill="1" applyBorder="1" applyAlignment="1" applyProtection="1">
      <alignment horizontal="center" vertical="center" wrapText="1"/>
    </xf>
    <xf numFmtId="0" fontId="25" fillId="2" borderId="3" xfId="0" applyFont="1" applyFill="1" applyBorder="1" applyAlignment="1" applyProtection="1">
      <alignment horizontal="center" vertical="center" wrapText="1"/>
    </xf>
    <xf numFmtId="0" fontId="25" fillId="2" borderId="10" xfId="0" applyFont="1" applyFill="1" applyBorder="1" applyAlignment="1" applyProtection="1">
      <alignment horizontal="center" vertical="center" wrapText="1"/>
    </xf>
    <xf numFmtId="0" fontId="15" fillId="4" borderId="12" xfId="0" applyFont="1" applyFill="1" applyBorder="1" applyAlignment="1" applyProtection="1">
      <alignment horizontal="center" vertical="center" wrapText="1"/>
    </xf>
    <xf numFmtId="0" fontId="15" fillId="4" borderId="10" xfId="0" applyFont="1" applyFill="1" applyBorder="1" applyAlignment="1" applyProtection="1">
      <alignment horizontal="center" vertical="center" wrapText="1"/>
    </xf>
    <xf numFmtId="0" fontId="25" fillId="2" borderId="17" xfId="0" applyFont="1" applyFill="1" applyBorder="1" applyAlignment="1" applyProtection="1">
      <alignment horizontal="center" vertical="center" wrapText="1"/>
    </xf>
    <xf numFmtId="0" fontId="25" fillId="2" borderId="18" xfId="0" applyFont="1" applyFill="1" applyBorder="1" applyAlignment="1" applyProtection="1">
      <alignment horizontal="center" vertical="center" wrapText="1"/>
    </xf>
    <xf numFmtId="0" fontId="17" fillId="0" borderId="17" xfId="0" applyFont="1" applyFill="1" applyBorder="1" applyAlignment="1" applyProtection="1">
      <alignment horizontal="center"/>
    </xf>
    <xf numFmtId="0" fontId="17" fillId="0" borderId="18" xfId="0" applyFont="1" applyFill="1" applyBorder="1" applyAlignment="1" applyProtection="1">
      <alignment horizontal="center"/>
    </xf>
    <xf numFmtId="2" fontId="27" fillId="0" borderId="17" xfId="0" applyNumberFormat="1" applyFont="1" applyFill="1" applyBorder="1" applyAlignment="1" applyProtection="1">
      <alignment horizontal="center" vertical="center" wrapText="1"/>
    </xf>
    <xf numFmtId="2" fontId="27" fillId="0" borderId="18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/>
    </xf>
    <xf numFmtId="0" fontId="30" fillId="0" borderId="0" xfId="0" applyFont="1" applyAlignment="1">
      <alignment horizontal="left" wrapText="1"/>
    </xf>
    <xf numFmtId="0" fontId="0" fillId="3" borderId="4" xfId="0" applyFont="1" applyFill="1" applyBorder="1" applyProtection="1"/>
    <xf numFmtId="0" fontId="0" fillId="3" borderId="13" xfId="0" applyFont="1" applyFill="1" applyBorder="1" applyProtection="1"/>
    <xf numFmtId="0" fontId="8" fillId="0" borderId="2" xfId="0" applyFont="1" applyBorder="1" applyProtection="1"/>
    <xf numFmtId="0" fontId="0" fillId="0" borderId="5" xfId="0" applyFont="1" applyBorder="1" applyProtection="1"/>
    <xf numFmtId="0" fontId="0" fillId="0" borderId="9" xfId="0" applyFont="1" applyBorder="1" applyProtection="1"/>
    <xf numFmtId="0" fontId="0" fillId="0" borderId="13" xfId="0" applyFont="1" applyBorder="1" applyProtection="1"/>
    <xf numFmtId="0" fontId="0" fillId="0" borderId="2" xfId="0" applyFont="1" applyBorder="1" applyProtection="1"/>
    <xf numFmtId="0" fontId="18" fillId="0" borderId="0" xfId="0" applyFont="1" applyAlignment="1" applyProtection="1">
      <alignment vertical="center" wrapText="1"/>
    </xf>
    <xf numFmtId="0" fontId="0" fillId="2" borderId="3" xfId="0" applyFont="1" applyFill="1" applyBorder="1" applyAlignment="1" applyProtection="1">
      <alignment horizontal="center"/>
    </xf>
    <xf numFmtId="0" fontId="0" fillId="2" borderId="10" xfId="0" applyFont="1" applyFill="1" applyBorder="1" applyAlignment="1" applyProtection="1">
      <alignment horizontal="center"/>
    </xf>
    <xf numFmtId="0" fontId="19" fillId="2" borderId="12" xfId="0" applyFont="1" applyFill="1" applyBorder="1" applyAlignment="1" applyProtection="1">
      <alignment horizontal="center"/>
    </xf>
    <xf numFmtId="0" fontId="19" fillId="2" borderId="3" xfId="0" applyFont="1" applyFill="1" applyBorder="1" applyAlignment="1" applyProtection="1">
      <alignment horizontal="center"/>
    </xf>
    <xf numFmtId="0" fontId="15" fillId="4" borderId="29" xfId="0" applyFont="1" applyFill="1" applyBorder="1" applyAlignment="1" applyProtection="1">
      <alignment horizontal="center" vertical="center" wrapText="1"/>
    </xf>
    <xf numFmtId="0" fontId="23" fillId="7" borderId="10" xfId="0" applyFont="1" applyFill="1" applyBorder="1" applyAlignment="1" applyProtection="1">
      <alignment horizontal="center" vertical="center"/>
    </xf>
    <xf numFmtId="0" fontId="23" fillId="7" borderId="12" xfId="0" applyFont="1" applyFill="1" applyBorder="1" applyAlignment="1" applyProtection="1">
      <alignment horizontal="center" vertical="center"/>
    </xf>
    <xf numFmtId="0" fontId="23" fillId="6" borderId="10" xfId="0" applyFont="1" applyFill="1" applyBorder="1" applyAlignment="1" applyProtection="1">
      <alignment horizontal="center" vertical="center"/>
    </xf>
    <xf numFmtId="0" fontId="23" fillId="6" borderId="11" xfId="0" applyFont="1" applyFill="1" applyBorder="1" applyAlignment="1" applyProtection="1">
      <alignment horizontal="center" vertical="center"/>
    </xf>
    <xf numFmtId="0" fontId="23" fillId="6" borderId="12" xfId="0" applyFont="1" applyFill="1" applyBorder="1" applyAlignment="1" applyProtection="1">
      <alignment horizontal="center" vertical="center"/>
    </xf>
    <xf numFmtId="0" fontId="23" fillId="5" borderId="14" xfId="0" applyFont="1" applyFill="1" applyBorder="1" applyAlignment="1" applyProtection="1">
      <alignment horizontal="center"/>
    </xf>
    <xf numFmtId="0" fontId="23" fillId="5" borderId="15" xfId="0" applyFont="1" applyFill="1" applyBorder="1" applyAlignment="1" applyProtection="1">
      <alignment horizontal="center"/>
    </xf>
    <xf numFmtId="0" fontId="23" fillId="5" borderId="16" xfId="0" applyFont="1" applyFill="1" applyBorder="1" applyAlignment="1" applyProtection="1">
      <alignment horizontal="center"/>
    </xf>
    <xf numFmtId="0" fontId="22" fillId="0" borderId="0" xfId="0" applyFont="1" applyBorder="1" applyAlignment="1" applyProtection="1">
      <alignment horizontal="left"/>
    </xf>
    <xf numFmtId="0" fontId="23" fillId="6" borderId="20" xfId="0" applyFont="1" applyFill="1" applyBorder="1" applyAlignment="1" applyProtection="1">
      <alignment horizontal="center" vertical="center"/>
    </xf>
    <xf numFmtId="0" fontId="23" fillId="6" borderId="21" xfId="0" applyFont="1" applyFill="1" applyBorder="1" applyAlignment="1" applyProtection="1">
      <alignment horizontal="center" vertical="center"/>
    </xf>
    <xf numFmtId="0" fontId="15" fillId="4" borderId="8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14" fillId="0" borderId="13" xfId="0" applyNumberFormat="1" applyFont="1" applyBorder="1" applyAlignment="1" applyProtection="1">
      <alignment horizontal="left" vertical="center" wrapText="1"/>
    </xf>
    <xf numFmtId="0" fontId="19" fillId="2" borderId="14" xfId="0" applyFont="1" applyFill="1" applyBorder="1" applyAlignment="1" applyProtection="1">
      <alignment horizontal="center" vertical="center"/>
    </xf>
    <xf numFmtId="0" fontId="19" fillId="2" borderId="16" xfId="0" applyFont="1" applyFill="1" applyBorder="1" applyAlignment="1" applyProtection="1">
      <alignment horizontal="center" vertical="center"/>
    </xf>
    <xf numFmtId="0" fontId="16" fillId="0" borderId="14" xfId="0" applyFont="1" applyFill="1" applyBorder="1" applyAlignment="1" applyProtection="1">
      <alignment horizontal="center" wrapText="1"/>
    </xf>
    <xf numFmtId="0" fontId="16" fillId="0" borderId="15" xfId="0" applyFont="1" applyFill="1" applyBorder="1" applyAlignment="1" applyProtection="1">
      <alignment horizontal="center" wrapText="1"/>
    </xf>
    <xf numFmtId="0" fontId="16" fillId="0" borderId="16" xfId="0" applyFont="1" applyFill="1" applyBorder="1" applyAlignment="1" applyProtection="1">
      <alignment horizontal="center" wrapText="1"/>
    </xf>
    <xf numFmtId="0" fontId="13" fillId="4" borderId="27" xfId="0" applyFont="1" applyFill="1" applyBorder="1" applyAlignment="1" applyProtection="1">
      <alignment horizontal="left" vertical="center" wrapText="1"/>
    </xf>
    <xf numFmtId="0" fontId="13" fillId="4" borderId="11" xfId="0" applyFont="1" applyFill="1" applyBorder="1" applyAlignment="1" applyProtection="1">
      <alignment horizontal="left" vertical="center" wrapText="1"/>
    </xf>
    <xf numFmtId="0" fontId="13" fillId="4" borderId="12" xfId="0" applyFont="1" applyFill="1" applyBorder="1" applyAlignment="1" applyProtection="1">
      <alignment horizontal="left" vertical="center" wrapText="1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195" fontId="11" fillId="0" borderId="3" xfId="0" applyNumberFormat="1" applyFont="1" applyBorder="1" applyAlignment="1" applyProtection="1">
      <alignment horizontal="center" vertical="center" wrapText="1"/>
      <protection locked="0"/>
    </xf>
    <xf numFmtId="0" fontId="23" fillId="7" borderId="28" xfId="0" applyFont="1" applyFill="1" applyBorder="1" applyAlignment="1" applyProtection="1">
      <alignment horizontal="center" vertical="center"/>
    </xf>
    <xf numFmtId="0" fontId="23" fillId="7" borderId="21" xfId="0" applyFont="1" applyFill="1" applyBorder="1" applyAlignment="1" applyProtection="1">
      <alignment horizontal="center" vertical="center"/>
    </xf>
    <xf numFmtId="0" fontId="23" fillId="7" borderId="22" xfId="0" applyFont="1" applyFill="1" applyBorder="1" applyAlignment="1" applyProtection="1">
      <alignment horizontal="center" vertical="center"/>
    </xf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0" fontId="35" fillId="0" borderId="0" xfId="0" applyFont="1"/>
    <xf numFmtId="0" fontId="29" fillId="0" borderId="3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94" fontId="29" fillId="0" borderId="3" xfId="0" applyNumberFormat="1" applyFont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8" fillId="8" borderId="3" xfId="0" applyFont="1" applyFill="1" applyBorder="1" applyAlignment="1">
      <alignment horizontal="center" vertical="center"/>
    </xf>
    <xf numFmtId="0" fontId="28" fillId="8" borderId="3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 wrapText="1"/>
    </xf>
    <xf numFmtId="0" fontId="29" fillId="0" borderId="3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1" fillId="0" borderId="0" xfId="0" applyFont="1" applyAlignment="1" applyProtection="1">
      <alignment vertical="center" wrapText="1"/>
    </xf>
    <xf numFmtId="0" fontId="36" fillId="0" borderId="17" xfId="0" applyFont="1" applyBorder="1" applyAlignment="1" applyProtection="1">
      <alignment horizontal="center" vertical="center" wrapText="1"/>
    </xf>
    <xf numFmtId="0" fontId="36" fillId="0" borderId="3" xfId="0" applyFont="1" applyBorder="1" applyAlignment="1" applyProtection="1">
      <alignment horizontal="center" vertical="center" wrapText="1"/>
    </xf>
    <xf numFmtId="191" fontId="36" fillId="0" borderId="3" xfId="0" applyNumberFormat="1" applyFont="1" applyBorder="1" applyAlignment="1" applyProtection="1">
      <alignment horizontal="center" vertical="center"/>
    </xf>
    <xf numFmtId="0" fontId="36" fillId="0" borderId="18" xfId="0" applyFont="1" applyBorder="1" applyAlignment="1" applyProtection="1">
      <alignment horizontal="center" vertical="center" wrapText="1"/>
    </xf>
    <xf numFmtId="191" fontId="36" fillId="0" borderId="17" xfId="0" applyNumberFormat="1" applyFont="1" applyFill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/>
    </xf>
    <xf numFmtId="0" fontId="36" fillId="0" borderId="18" xfId="0" applyFont="1" applyFill="1" applyBorder="1" applyAlignment="1" applyProtection="1">
      <alignment horizontal="center"/>
    </xf>
    <xf numFmtId="0" fontId="36" fillId="0" borderId="19" xfId="0" applyFont="1" applyFill="1" applyBorder="1" applyAlignment="1" applyProtection="1">
      <alignment horizontal="center"/>
    </xf>
    <xf numFmtId="0" fontId="21" fillId="0" borderId="17" xfId="0" applyFont="1" applyFill="1" applyBorder="1" applyAlignment="1" applyProtection="1">
      <alignment horizontal="center" vertical="center" wrapText="1"/>
    </xf>
    <xf numFmtId="0" fontId="36" fillId="0" borderId="3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 applyProtection="1">
      <alignment horizontal="center" vertical="center" wrapText="1"/>
    </xf>
    <xf numFmtId="191" fontId="21" fillId="2" borderId="12" xfId="0" applyNumberFormat="1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 applyProtection="1">
      <alignment horizontal="center" vertical="center" wrapText="1"/>
    </xf>
    <xf numFmtId="0" fontId="21" fillId="2" borderId="10" xfId="0" applyFont="1" applyFill="1" applyBorder="1" applyAlignment="1" applyProtection="1">
      <alignment horizontal="center"/>
    </xf>
    <xf numFmtId="0" fontId="21" fillId="0" borderId="19" xfId="0" applyFont="1" applyFill="1" applyBorder="1" applyAlignment="1" applyProtection="1">
      <alignment horizontal="center" vertical="center" wrapText="1"/>
    </xf>
    <xf numFmtId="0" fontId="21" fillId="2" borderId="12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49" fontId="36" fillId="0" borderId="17" xfId="0" applyNumberFormat="1" applyFont="1" applyFill="1" applyBorder="1" applyAlignment="1" applyProtection="1">
      <alignment horizontal="center" vertical="center"/>
      <protection locked="0"/>
    </xf>
    <xf numFmtId="0" fontId="36" fillId="0" borderId="3" xfId="0" applyNumberFormat="1" applyFont="1" applyFill="1" applyBorder="1" applyAlignment="1" applyProtection="1">
      <alignment horizontal="center" vertical="center"/>
      <protection locked="0"/>
    </xf>
    <xf numFmtId="10" fontId="36" fillId="0" borderId="3" xfId="59" applyNumberFormat="1" applyFont="1" applyFill="1" applyBorder="1" applyAlignment="1" applyProtection="1">
      <alignment horizontal="center" vertical="center"/>
      <protection locked="0"/>
    </xf>
    <xf numFmtId="10" fontId="36" fillId="0" borderId="18" xfId="59" applyNumberFormat="1" applyFont="1" applyFill="1" applyBorder="1" applyAlignment="1" applyProtection="1">
      <alignment horizontal="center" vertical="center"/>
      <protection locked="0"/>
    </xf>
    <xf numFmtId="193" fontId="36" fillId="0" borderId="17" xfId="0" applyNumberFormat="1" applyFont="1" applyFill="1" applyBorder="1" applyAlignment="1" applyProtection="1">
      <alignment horizontal="center" vertical="center"/>
      <protection locked="0"/>
    </xf>
    <xf numFmtId="0" fontId="37" fillId="0" borderId="3" xfId="45" applyNumberFormat="1" applyFont="1" applyFill="1" applyBorder="1" applyAlignment="1" applyProtection="1">
      <alignment horizontal="center" vertical="center"/>
      <protection locked="0"/>
    </xf>
    <xf numFmtId="0" fontId="37" fillId="0" borderId="3" xfId="7" applyNumberFormat="1" applyFont="1" applyFill="1" applyBorder="1" applyAlignment="1" applyProtection="1">
      <alignment horizontal="center" vertical="center"/>
      <protection locked="0"/>
    </xf>
    <xf numFmtId="0" fontId="37" fillId="0" borderId="18" xfId="7" applyNumberFormat="1" applyFont="1" applyFill="1" applyBorder="1" applyAlignment="1" applyProtection="1">
      <alignment horizontal="center" vertical="center"/>
      <protection locked="0"/>
    </xf>
    <xf numFmtId="0" fontId="37" fillId="0" borderId="19" xfId="7" applyNumberFormat="1" applyFont="1" applyFill="1" applyBorder="1" applyAlignment="1" applyProtection="1">
      <alignment horizontal="center" vertical="center"/>
      <protection locked="0"/>
    </xf>
    <xf numFmtId="2" fontId="38" fillId="0" borderId="17" xfId="5" applyNumberFormat="1" applyFont="1" applyFill="1" applyBorder="1" applyAlignment="1" applyProtection="1">
      <alignment vertical="center"/>
      <protection locked="0"/>
    </xf>
    <xf numFmtId="2" fontId="37" fillId="0" borderId="3" xfId="5" applyNumberFormat="1" applyFont="1" applyFill="1" applyBorder="1" applyAlignment="1" applyProtection="1">
      <alignment horizontal="center" vertical="center"/>
      <protection locked="0"/>
    </xf>
    <xf numFmtId="2" fontId="38" fillId="0" borderId="3" xfId="5" applyNumberFormat="1" applyFont="1" applyFill="1" applyBorder="1" applyAlignment="1" applyProtection="1">
      <alignment horizontal="center" vertical="center"/>
      <protection locked="0"/>
    </xf>
    <xf numFmtId="2" fontId="21" fillId="0" borderId="18" xfId="29" applyNumberFormat="1" applyFont="1" applyFill="1" applyBorder="1" applyAlignment="1" applyProtection="1">
      <alignment horizontal="center" vertical="center"/>
    </xf>
    <xf numFmtId="2" fontId="21" fillId="0" borderId="12" xfId="0" applyNumberFormat="1" applyFont="1" applyFill="1" applyBorder="1" applyAlignment="1" applyProtection="1">
      <alignment horizontal="center" vertical="center"/>
    </xf>
    <xf numFmtId="2" fontId="21" fillId="0" borderId="3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center" vertical="center"/>
    </xf>
    <xf numFmtId="2" fontId="21" fillId="0" borderId="10" xfId="0" applyNumberFormat="1" applyFont="1" applyFill="1" applyBorder="1" applyAlignment="1" applyProtection="1">
      <alignment horizontal="center" vertical="center"/>
    </xf>
    <xf numFmtId="192" fontId="21" fillId="0" borderId="19" xfId="37" applyNumberFormat="1" applyFont="1" applyFill="1" applyBorder="1" applyAlignment="1" applyProtection="1">
      <alignment horizontal="center" vertical="center"/>
    </xf>
    <xf numFmtId="192" fontId="21" fillId="0" borderId="12" xfId="37" applyNumberFormat="1" applyFont="1" applyFill="1" applyBorder="1" applyAlignment="1" applyProtection="1">
      <alignment horizontal="center" vertical="center"/>
    </xf>
    <xf numFmtId="192" fontId="21" fillId="0" borderId="3" xfId="37" applyNumberFormat="1" applyFont="1" applyFill="1" applyBorder="1" applyAlignment="1" applyProtection="1">
      <alignment horizontal="center" vertical="center"/>
    </xf>
    <xf numFmtId="2" fontId="21" fillId="0" borderId="12" xfId="37" applyNumberFormat="1" applyFont="1" applyFill="1" applyBorder="1" applyAlignment="1" applyProtection="1">
      <alignment horizontal="center" vertical="center"/>
    </xf>
    <xf numFmtId="192" fontId="25" fillId="0" borderId="3" xfId="37" applyNumberFormat="1" applyFont="1" applyFill="1" applyBorder="1" applyAlignment="1" applyProtection="1">
      <alignment horizontal="center" vertical="center"/>
    </xf>
    <xf numFmtId="2" fontId="21" fillId="0" borderId="18" xfId="0" applyNumberFormat="1" applyFont="1" applyFill="1" applyBorder="1" applyAlignment="1" applyProtection="1">
      <alignment horizontal="center" vertical="center" wrapText="1"/>
    </xf>
    <xf numFmtId="2" fontId="21" fillId="0" borderId="17" xfId="37" applyNumberFormat="1" applyFont="1" applyFill="1" applyBorder="1" applyAlignment="1" applyProtection="1">
      <alignment horizontal="center" vertical="center"/>
    </xf>
    <xf numFmtId="193" fontId="16" fillId="0" borderId="10" xfId="0" applyNumberFormat="1" applyFont="1" applyFill="1" applyBorder="1" applyAlignment="1" applyProtection="1">
      <alignment horizontal="center" vertical="center" wrapText="1"/>
    </xf>
  </cellXfs>
  <cellStyles count="60">
    <cellStyle name="E_359°59'59''" xfId="39"/>
    <cellStyle name="E_GENERAL" xfId="3"/>
    <cellStyle name="E_in" xfId="9"/>
    <cellStyle name="E_in²" xfId="47"/>
    <cellStyle name="E_K1+000" xfId="20"/>
    <cellStyle name="E_kg" xfId="10"/>
    <cellStyle name="E_kg/m" xfId="43"/>
    <cellStyle name="E_kgf/cm²" xfId="19"/>
    <cellStyle name="E_kg-m" xfId="16"/>
    <cellStyle name="E_kN" xfId="13"/>
    <cellStyle name="E_kN/m" xfId="41"/>
    <cellStyle name="E_kN-m" xfId="14"/>
    <cellStyle name="E_l" xfId="49"/>
    <cellStyle name="E_l/s" xfId="53"/>
    <cellStyle name="E_m" xfId="5"/>
    <cellStyle name="E_m/s" xfId="55"/>
    <cellStyle name="E_m²" xfId="6"/>
    <cellStyle name="E_m³" xfId="7"/>
    <cellStyle name="E_m³/s" xfId="51"/>
    <cellStyle name="E_mca" xfId="17"/>
    <cellStyle name="E_mm" xfId="8"/>
    <cellStyle name="E_MPa" xfId="21"/>
    <cellStyle name="E_N" xfId="12"/>
    <cellStyle name="E_psi" xfId="18"/>
    <cellStyle name="E_segundo" xfId="57"/>
    <cellStyle name="E_t" xfId="11"/>
    <cellStyle name="E_t/m" xfId="45"/>
    <cellStyle name="E_t-m" xfId="15"/>
    <cellStyle name="Normal" xfId="0" builtinId="0"/>
    <cellStyle name="Porcentual" xfId="59" builtinId="5"/>
    <cellStyle name="S_359°59'59''" xfId="40"/>
    <cellStyle name="S_GENERAL" xfId="4"/>
    <cellStyle name="S_in" xfId="22"/>
    <cellStyle name="S_in²" xfId="48"/>
    <cellStyle name="S_K1+000" xfId="23"/>
    <cellStyle name="S_kg" xfId="24"/>
    <cellStyle name="S_kg/m" xfId="44"/>
    <cellStyle name="S_kgf/cm²" xfId="25"/>
    <cellStyle name="S_kg-m" xfId="26"/>
    <cellStyle name="S_kN" xfId="27"/>
    <cellStyle name="S_kN/m" xfId="42"/>
    <cellStyle name="S_kN-m" xfId="28"/>
    <cellStyle name="S_l" xfId="50"/>
    <cellStyle name="S_l/s" xfId="54"/>
    <cellStyle name="S_m" xfId="29"/>
    <cellStyle name="S_m/s" xfId="56"/>
    <cellStyle name="S_m²" xfId="30"/>
    <cellStyle name="S_m³" xfId="31"/>
    <cellStyle name="S_m³/s" xfId="52"/>
    <cellStyle name="S_mca" xfId="32"/>
    <cellStyle name="S_mm" xfId="33"/>
    <cellStyle name="S_MPa" xfId="34"/>
    <cellStyle name="S_N" xfId="35"/>
    <cellStyle name="S_psi" xfId="36"/>
    <cellStyle name="S_segundo" xfId="58"/>
    <cellStyle name="S_t" xfId="37"/>
    <cellStyle name="s_t/m" xfId="46"/>
    <cellStyle name="S_t-m" xfId="38"/>
    <cellStyle name="Título" xfId="1" builtinId="15" customBuiltin="1"/>
    <cellStyle name="Título 1" xfId="2" builtinId="16" customBuiltin="1"/>
  </cellStyles>
  <dxfs count="14"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92D05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rgb="FFFF0000"/>
      </font>
    </dxf>
    <dxf>
      <font>
        <b/>
        <i val="0"/>
        <color rgb="FF6BB903"/>
      </font>
    </dxf>
    <dxf>
      <font>
        <b val="0"/>
        <i val="0"/>
        <color theme="1"/>
      </font>
    </dxf>
    <dxf>
      <font>
        <color rgb="FF92D05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CCFF66"/>
      <color rgb="FF33CC33"/>
      <color rgb="FF66FF66"/>
      <color rgb="FF70CA04"/>
      <color rgb="FF49C00E"/>
      <color rgb="FF27A727"/>
      <color rgb="FFA5F9A7"/>
      <color rgb="FF6BB903"/>
      <color rgb="FF00B050"/>
    </mruColors>
  </colors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externalLinks/externalLink1.xml" Type="http://schemas.openxmlformats.org/officeDocument/2006/relationships/externalLink"/>
<Relationship Id="rId6" Target="theme/theme1.xml" Type="http://schemas.openxmlformats.org/officeDocument/2006/relationships/theme"/>
<Relationship Id="rId7" Target="styles.xml" Type="http://schemas.openxmlformats.org/officeDocument/2006/relationships/styles"/>
<Relationship Id="rId8" Target="sharedStrings.xml" Type="http://schemas.openxmlformats.org/officeDocument/2006/relationships/sharedStrings"/>
<Relationship Id="rId9" Target="calcChain.xml" Type="http://schemas.openxmlformats.org/officeDocument/2006/relationships/calcChain"/>
</Relationships>

</file>

<file path=xl/drawings/_rels/drawing1.xml.rels><?xml version="1.0" encoding="UTF-8" standalone="no"?>
<Relationships xmlns="http://schemas.openxmlformats.org/package/2006/relationships">
<Relationship Id="rId1" Target="../media/image1.jpeg" Type="http://schemas.openxmlformats.org/officeDocument/2006/relationships/image"/>
<Relationship Id="rId2" Target="../media/image2.jpeg" Type="http://schemas.openxmlformats.org/officeDocument/2006/relationships/image"/>
<Relationship Id="rId3" Target="../media/image3.jpeg" Type="http://schemas.openxmlformats.org/officeDocument/2006/relationships/image"/>
<Relationship Id="rId4" Target="../media/image4.jpeg" Type="http://schemas.openxmlformats.org/officeDocument/2006/relationships/image"/>
<Relationship Id="rId5" Target="../media/image5.jpeg" Type="http://schemas.openxmlformats.org/officeDocument/2006/relationships/image"/>
<Relationship Id="rId6" Target="../media/image6.png" Type="http://schemas.openxmlformats.org/officeDocument/2006/relationships/image"/>
</Relationships>

</file>

<file path=xl/drawings/_rels/drawing2.xml.rels><?xml version="1.0" encoding="UTF-8" standalone="no"?>
<Relationships xmlns="http://schemas.openxmlformats.org/package/2006/relationships">
<Relationship Id="rId1" Target="../media/image7.png" Type="http://schemas.openxmlformats.org/officeDocument/2006/relationships/image"/>
</Relationships>

</file>

<file path=xl/drawings/_rels/drawing3.xml.rels><?xml version="1.0" encoding="UTF-8" standalone="no"?>
<Relationships xmlns="http://schemas.openxmlformats.org/package/2006/relationships">
<Relationship Id="rId1" Target="../media/image1.jpeg" Type="http://schemas.openxmlformats.org/officeDocument/2006/relationships/image"/>
<Relationship Id="rId2" Target="../media/image8.png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23</xdr:row>
      <xdr:rowOff>19050</xdr:rowOff>
    </xdr:from>
    <xdr:to>
      <xdr:col>2</xdr:col>
      <xdr:colOff>466725</xdr:colOff>
      <xdr:row>35</xdr:row>
      <xdr:rowOff>150753</xdr:rowOff>
    </xdr:to>
    <xdr:pic>
      <xdr:nvPicPr>
        <xdr:cNvPr id="2" name="1 Imagen" descr="anclaje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099" r="20774"/>
        <a:stretch>
          <a:fillRect/>
        </a:stretch>
      </xdr:blipFill>
      <xdr:spPr>
        <a:xfrm>
          <a:off x="66675" y="5810250"/>
          <a:ext cx="1924050" cy="241770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638176</xdr:colOff>
      <xdr:row>23</xdr:row>
      <xdr:rowOff>19050</xdr:rowOff>
    </xdr:from>
    <xdr:to>
      <xdr:col>6</xdr:col>
      <xdr:colOff>704850</xdr:colOff>
      <xdr:row>35</xdr:row>
      <xdr:rowOff>153431</xdr:rowOff>
    </xdr:to>
    <xdr:pic>
      <xdr:nvPicPr>
        <xdr:cNvPr id="3" name="2 Imagen" descr="anclaje3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62176" y="5810250"/>
          <a:ext cx="3114674" cy="2420381"/>
        </a:xfrm>
        <a:prstGeom prst="rect">
          <a:avLst/>
        </a:prstGeom>
        <a:ln>
          <a:solidFill>
            <a:schemeClr val="tx1"/>
          </a:solidFill>
        </a:ln>
        <a:effectLst>
          <a:outerShdw blurRad="50800" dist="50800" dir="5400000" algn="ctr" rotWithShape="0">
            <a:srgbClr val="000000">
              <a:alpha val="32000"/>
            </a:srgbClr>
          </a:outerShdw>
        </a:effectLst>
      </xdr:spPr>
    </xdr:pic>
    <xdr:clientData/>
  </xdr:twoCellAnchor>
  <xdr:twoCellAnchor editAs="oneCell">
    <xdr:from>
      <xdr:col>0</xdr:col>
      <xdr:colOff>47625</xdr:colOff>
      <xdr:row>42</xdr:row>
      <xdr:rowOff>19050</xdr:rowOff>
    </xdr:from>
    <xdr:to>
      <xdr:col>6</xdr:col>
      <xdr:colOff>180975</xdr:colOff>
      <xdr:row>53</xdr:row>
      <xdr:rowOff>123205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625" y="9448800"/>
          <a:ext cx="4705350" cy="2199655"/>
        </a:xfrm>
        <a:prstGeom prst="rect">
          <a:avLst/>
        </a:prstGeom>
        <a:ln>
          <a:solidFill>
            <a:schemeClr val="accent3"/>
          </a:solidFill>
        </a:ln>
      </xdr:spPr>
    </xdr:pic>
    <xdr:clientData/>
  </xdr:twoCellAnchor>
  <xdr:twoCellAnchor editAs="oneCell">
    <xdr:from>
      <xdr:col>0</xdr:col>
      <xdr:colOff>38100</xdr:colOff>
      <xdr:row>56</xdr:row>
      <xdr:rowOff>0</xdr:rowOff>
    </xdr:from>
    <xdr:to>
      <xdr:col>6</xdr:col>
      <xdr:colOff>727584</xdr:colOff>
      <xdr:row>66</xdr:row>
      <xdr:rowOff>114300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8100" y="12096750"/>
          <a:ext cx="5261484" cy="2019300"/>
        </a:xfrm>
        <a:prstGeom prst="rect">
          <a:avLst/>
        </a:prstGeom>
        <a:ln>
          <a:solidFill>
            <a:schemeClr val="accent3"/>
          </a:solidFill>
        </a:ln>
      </xdr:spPr>
    </xdr:pic>
    <xdr:clientData/>
  </xdr:twoCellAnchor>
  <xdr:twoCellAnchor editAs="oneCell">
    <xdr:from>
      <xdr:col>0</xdr:col>
      <xdr:colOff>47625</xdr:colOff>
      <xdr:row>69</xdr:row>
      <xdr:rowOff>47625</xdr:rowOff>
    </xdr:from>
    <xdr:to>
      <xdr:col>6</xdr:col>
      <xdr:colOff>718442</xdr:colOff>
      <xdr:row>84</xdr:row>
      <xdr:rowOff>152400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7625" y="14620875"/>
          <a:ext cx="5242817" cy="2819400"/>
        </a:xfrm>
        <a:prstGeom prst="rect">
          <a:avLst/>
        </a:prstGeom>
        <a:ln>
          <a:solidFill>
            <a:schemeClr val="accent3"/>
          </a:solidFill>
        </a:ln>
      </xdr:spPr>
    </xdr:pic>
    <xdr:clientData/>
  </xdr:twoCellAnchor>
  <xdr:twoCellAnchor editAs="oneCell">
    <xdr:from>
      <xdr:col>6</xdr:col>
      <xdr:colOff>111125</xdr:colOff>
      <xdr:row>0</xdr:row>
      <xdr:rowOff>19910</xdr:rowOff>
    </xdr:from>
    <xdr:to>
      <xdr:col>7</xdr:col>
      <xdr:colOff>168275</xdr:colOff>
      <xdr:row>1</xdr:row>
      <xdr:rowOff>181993</xdr:rowOff>
    </xdr:to>
    <xdr:pic>
      <xdr:nvPicPr>
        <xdr:cNvPr id="7" name="6 Imagen" descr="logo escala de grises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683125" y="19910"/>
          <a:ext cx="819150" cy="362108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1</xdr:row>
      <xdr:rowOff>15875</xdr:rowOff>
    </xdr:from>
    <xdr:to>
      <xdr:col>5</xdr:col>
      <xdr:colOff>523875</xdr:colOff>
      <xdr:row>1</xdr:row>
      <xdr:rowOff>15875</xdr:rowOff>
    </xdr:to>
    <xdr:cxnSp macro="">
      <xdr:nvCxnSpPr>
        <xdr:cNvPr id="8" name="7 Conector recto"/>
        <xdr:cNvCxnSpPr/>
      </xdr:nvCxnSpPr>
      <xdr:spPr>
        <a:xfrm>
          <a:off x="238125" y="215900"/>
          <a:ext cx="4095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810954</xdr:colOff>
      <xdr:row>1</xdr:row>
      <xdr:rowOff>9525</xdr:rowOff>
    </xdr:from>
    <xdr:to>
      <xdr:col>2</xdr:col>
      <xdr:colOff>155058</xdr:colOff>
      <xdr:row>1</xdr:row>
      <xdr:rowOff>9525</xdr:rowOff>
    </xdr:to>
    <xdr:cxnSp macro="">
      <xdr:nvCxnSpPr>
        <xdr:cNvPr id="2" name="1 Conector recto"/>
        <xdr:cNvCxnSpPr/>
      </xdr:nvCxnSpPr>
      <xdr:spPr>
        <a:xfrm>
          <a:off x="810954" y="209550"/>
          <a:ext cx="24111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487325</xdr:colOff>
      <xdr:row>0</xdr:row>
      <xdr:rowOff>11077</xdr:rowOff>
    </xdr:from>
    <xdr:to>
      <xdr:col>4</xdr:col>
      <xdr:colOff>777739</xdr:colOff>
      <xdr:row>2</xdr:row>
      <xdr:rowOff>99427</xdr:rowOff>
    </xdr:to>
    <xdr:pic>
      <xdr:nvPicPr>
        <xdr:cNvPr id="3" name="2 Imagen" descr="logo escala de grises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4950" y="11077"/>
          <a:ext cx="1080989" cy="478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</xdr:colOff>
      <xdr:row>35</xdr:row>
      <xdr:rowOff>9525</xdr:rowOff>
    </xdr:from>
    <xdr:to>
      <xdr:col>23</xdr:col>
      <xdr:colOff>47625</xdr:colOff>
      <xdr:row>46</xdr:row>
      <xdr:rowOff>55503</xdr:rowOff>
    </xdr:to>
    <xdr:pic>
      <xdr:nvPicPr>
        <xdr:cNvPr id="3" name="2 Imagen" descr="anclaje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099" r="20774"/>
        <a:stretch>
          <a:fillRect/>
        </a:stretch>
      </xdr:blipFill>
      <xdr:spPr>
        <a:xfrm>
          <a:off x="8067675" y="11515725"/>
          <a:ext cx="1924050" cy="241770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</xdr:col>
      <xdr:colOff>24093</xdr:colOff>
      <xdr:row>1</xdr:row>
      <xdr:rowOff>7844</xdr:rowOff>
    </xdr:from>
    <xdr:to>
      <xdr:col>10</xdr:col>
      <xdr:colOff>128868</xdr:colOff>
      <xdr:row>1</xdr:row>
      <xdr:rowOff>7844</xdr:rowOff>
    </xdr:to>
    <xdr:cxnSp macro="">
      <xdr:nvCxnSpPr>
        <xdr:cNvPr id="4" name="3 Conector recto"/>
        <xdr:cNvCxnSpPr/>
      </xdr:nvCxnSpPr>
      <xdr:spPr>
        <a:xfrm>
          <a:off x="4634193" y="207869"/>
          <a:ext cx="4924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257175</xdr:colOff>
      <xdr:row>0</xdr:row>
      <xdr:rowOff>9525</xdr:rowOff>
    </xdr:from>
    <xdr:to>
      <xdr:col>12</xdr:col>
      <xdr:colOff>276059</xdr:colOff>
      <xdr:row>2</xdr:row>
      <xdr:rowOff>133350</xdr:rowOff>
    </xdr:to>
    <xdr:pic>
      <xdr:nvPicPr>
        <xdr:cNvPr id="6" name="5 Imagen" descr="logo escala de grises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62625" y="9525"/>
          <a:ext cx="1142834" cy="504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
<Relationships xmlns="http://schemas.openxmlformats.org/package/2006/relationships">
<Relationship Id="rId1" Target="file:///D:/Carlos%20Velez/Dise&#241;o/Anclajes/De%20Rode.xlsx" TargetMode="External" Type="http://schemas.openxmlformats.org/officeDocument/2006/relationships/externalLinkPath"/>
</Relationships>
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ción"/>
      <sheetName val="Resumen"/>
      <sheetName val="Calculo"/>
      <sheetName val="Tablas"/>
    </sheetNames>
    <sheetDataSet>
      <sheetData sheetId="0"/>
      <sheetData sheetId="1"/>
      <sheetData sheetId="2"/>
      <sheetData sheetId="3">
        <row r="2">
          <cell r="A2" t="str">
            <v>Codo</v>
          </cell>
          <cell r="C2">
            <v>75</v>
          </cell>
          <cell r="E2">
            <v>0</v>
          </cell>
        </row>
        <row r="3">
          <cell r="A3" t="str">
            <v>Tee</v>
          </cell>
          <cell r="C3">
            <v>100</v>
          </cell>
          <cell r="E3">
            <v>11.25</v>
          </cell>
        </row>
        <row r="4">
          <cell r="A4" t="str">
            <v>Válvula</v>
          </cell>
          <cell r="C4">
            <v>150</v>
          </cell>
          <cell r="E4">
            <v>22.5</v>
          </cell>
        </row>
        <row r="5">
          <cell r="A5" t="str">
            <v>Tapón</v>
          </cell>
          <cell r="C5">
            <v>200</v>
          </cell>
          <cell r="E5">
            <v>45</v>
          </cell>
        </row>
        <row r="6">
          <cell r="C6">
            <v>250</v>
          </cell>
          <cell r="E6">
            <v>90</v>
          </cell>
        </row>
        <row r="7">
          <cell r="C7">
            <v>300</v>
          </cell>
        </row>
      </sheetData>
    </sheetDataSet>
  </externalBook>
</externalLink>
</file>

<file path=xl/tables/table1.xml><?xml version="1.0" encoding="utf-8"?>
<table xmlns="http://schemas.openxmlformats.org/spreadsheetml/2006/main" id="1" name="Ancho_zanja" displayName="Ancho_zanja" ref="G1:H7" totalsRowShown="0" headerRowDxfId="5" headerRowBorderDxfId="4" tableBorderDxfId="3" totalsRowBorderDxfId="2">
  <autoFilter ref="G1:H7"/>
  <tableColumns count="2">
    <tableColumn id="1" name="Diámetro" dataDxfId="1"/>
    <tableColumn id="2" name="Ancho de zanj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Relationship Id="rId2" Target="../drawings/drawing2.xml" Type="http://schemas.openxmlformats.org/officeDocument/2006/relationships/drawing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Relationship Id="rId2" Target="../drawings/drawing3.xml" Type="http://schemas.openxmlformats.org/officeDocument/2006/relationships/drawing"/>
<Relationship Id="rId3" Target="../drawings/vmlDrawing1.vml" Type="http://schemas.openxmlformats.org/officeDocument/2006/relationships/vmlDrawing"/>
</Relationships>

</file>

<file path=xl/worksheets/_rels/sheet4.xml.rels><?xml version="1.0" encoding="UTF-8" standalone="no"?>
<Relationships xmlns="http://schemas.openxmlformats.org/package/2006/relationships">
<Relationship Id="rId1" Target="../tables/table1.xml" Type="http://schemas.openxmlformats.org/officeDocument/2006/relationships/table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H69"/>
  <sheetViews>
    <sheetView showGridLines="0" zoomScaleNormal="100" workbookViewId="0">
      <selection activeCell="A17" sqref="A17:G17"/>
    </sheetView>
  </sheetViews>
  <sheetFormatPr baseColWidth="10" defaultRowHeight="14.25"/>
  <cols>
    <col min="1" max="7" width="11.42578125" style="11"/>
    <col min="8" max="8" width="3.140625" style="11" customWidth="1"/>
    <col min="9" max="16384" width="11.42578125" style="11"/>
  </cols>
  <sheetData>
    <row r="1" spans="1:8" ht="15.75">
      <c r="B1" s="96" t="s">
        <v>94</v>
      </c>
    </row>
    <row r="2" spans="1:8" ht="15.75">
      <c r="A2" s="97" t="s">
        <v>95</v>
      </c>
      <c r="C2" s="96"/>
    </row>
    <row r="3" spans="1:8" ht="15.75">
      <c r="C3" s="96"/>
    </row>
    <row r="4" spans="1:8" ht="20.25">
      <c r="C4" s="98"/>
      <c r="D4" s="98"/>
      <c r="E4" s="98"/>
      <c r="F4" s="98"/>
      <c r="G4" s="98"/>
    </row>
    <row r="5" spans="1:8">
      <c r="A5" s="99" t="s">
        <v>91</v>
      </c>
      <c r="B5" s="99"/>
      <c r="C5" s="99"/>
      <c r="D5" s="99"/>
      <c r="E5" s="99"/>
      <c r="F5" s="99"/>
      <c r="G5" s="99"/>
    </row>
    <row r="6" spans="1:8" ht="35.25" customHeight="1">
      <c r="A6" s="100" t="s">
        <v>101</v>
      </c>
      <c r="B6" s="100"/>
      <c r="C6" s="100"/>
      <c r="D6" s="100"/>
      <c r="E6" s="100"/>
      <c r="F6" s="100"/>
      <c r="G6" s="100"/>
      <c r="H6" s="100"/>
    </row>
    <row r="7" spans="1:8">
      <c r="A7" s="101"/>
      <c r="B7" s="101"/>
      <c r="C7" s="101"/>
      <c r="D7" s="101"/>
      <c r="E7" s="101"/>
      <c r="F7" s="101"/>
      <c r="G7" s="101"/>
      <c r="H7" s="101"/>
    </row>
    <row r="8" spans="1:8" ht="50.25" customHeight="1">
      <c r="A8" s="100" t="s">
        <v>102</v>
      </c>
      <c r="B8" s="100"/>
      <c r="C8" s="100"/>
      <c r="D8" s="100"/>
      <c r="E8" s="100"/>
      <c r="F8" s="100"/>
      <c r="G8" s="100"/>
      <c r="H8" s="100"/>
    </row>
    <row r="9" spans="1:8">
      <c r="A9" s="101"/>
      <c r="B9" s="101"/>
      <c r="C9" s="101"/>
      <c r="D9" s="101"/>
      <c r="E9" s="101"/>
      <c r="F9" s="101"/>
      <c r="G9" s="101"/>
      <c r="H9" s="101"/>
    </row>
    <row r="10" spans="1:8" ht="22.5" customHeight="1">
      <c r="A10" s="100" t="s">
        <v>103</v>
      </c>
      <c r="B10" s="100"/>
      <c r="C10" s="100"/>
      <c r="D10" s="100"/>
      <c r="E10" s="100"/>
      <c r="F10" s="100"/>
      <c r="G10" s="100"/>
      <c r="H10" s="100"/>
    </row>
    <row r="11" spans="1:8">
      <c r="A11" s="101"/>
      <c r="B11" s="101"/>
      <c r="C11" s="101"/>
      <c r="D11" s="101"/>
      <c r="E11" s="101"/>
      <c r="F11" s="101"/>
      <c r="G11" s="101"/>
      <c r="H11" s="101"/>
    </row>
    <row r="12" spans="1:8" ht="44.25" customHeight="1">
      <c r="A12" s="100" t="s">
        <v>104</v>
      </c>
      <c r="B12" s="100"/>
      <c r="C12" s="100"/>
      <c r="D12" s="100"/>
      <c r="E12" s="100"/>
      <c r="F12" s="100"/>
      <c r="G12" s="100"/>
      <c r="H12" s="100"/>
    </row>
    <row r="13" spans="1:8" ht="15">
      <c r="A13" s="53"/>
      <c r="B13" s="53"/>
      <c r="C13" s="53"/>
      <c r="D13" s="53"/>
      <c r="E13" s="53"/>
      <c r="F13" s="53"/>
      <c r="G13" s="53"/>
    </row>
    <row r="14" spans="1:8" ht="15">
      <c r="A14" s="53"/>
      <c r="B14" s="53"/>
      <c r="C14" s="53"/>
      <c r="D14" s="53"/>
      <c r="E14" s="53"/>
      <c r="F14" s="53"/>
      <c r="G14" s="53"/>
    </row>
    <row r="15" spans="1:8" ht="15">
      <c r="A15" s="53"/>
      <c r="B15" s="53"/>
      <c r="C15" s="53"/>
      <c r="D15" s="53"/>
      <c r="E15" s="53"/>
      <c r="F15" s="53"/>
      <c r="G15" s="53"/>
    </row>
    <row r="16" spans="1:8" ht="15.75" customHeight="1">
      <c r="A16" s="99" t="s">
        <v>96</v>
      </c>
      <c r="B16" s="99"/>
      <c r="C16" s="99"/>
      <c r="D16" s="99"/>
      <c r="E16" s="99"/>
      <c r="F16" s="99"/>
      <c r="G16" s="99"/>
    </row>
    <row r="17" spans="1:8" ht="15" customHeight="1">
      <c r="A17" s="100" t="s">
        <v>98</v>
      </c>
      <c r="B17" s="100"/>
      <c r="C17" s="100"/>
      <c r="D17" s="100"/>
      <c r="E17" s="100"/>
      <c r="F17" s="100"/>
      <c r="G17" s="100"/>
    </row>
    <row r="18" spans="1:8" ht="29.25" customHeight="1">
      <c r="A18" s="100" t="s">
        <v>99</v>
      </c>
      <c r="B18" s="100"/>
      <c r="C18" s="100"/>
      <c r="D18" s="100"/>
      <c r="E18" s="100"/>
      <c r="F18" s="100"/>
      <c r="G18" s="100"/>
      <c r="H18" s="100"/>
    </row>
    <row r="19" spans="1:8" ht="15" customHeight="1">
      <c r="A19" s="100" t="s">
        <v>100</v>
      </c>
      <c r="B19" s="100"/>
      <c r="C19" s="100"/>
      <c r="D19" s="100"/>
      <c r="E19" s="100"/>
      <c r="F19" s="100"/>
      <c r="G19" s="100"/>
    </row>
    <row r="20" spans="1:8" ht="15">
      <c r="A20" s="102"/>
      <c r="B20" s="102"/>
      <c r="C20" s="102"/>
      <c r="D20" s="102"/>
      <c r="E20" s="102"/>
      <c r="F20" s="102"/>
      <c r="G20" s="102"/>
    </row>
    <row r="21" spans="1:8" ht="15">
      <c r="A21" s="102"/>
      <c r="B21" s="102"/>
      <c r="C21" s="102"/>
      <c r="D21" s="102"/>
      <c r="E21" s="102"/>
      <c r="F21" s="102"/>
      <c r="G21" s="102"/>
    </row>
    <row r="22" spans="1:8" ht="15">
      <c r="A22" s="54"/>
      <c r="B22" s="54"/>
      <c r="C22" s="54"/>
      <c r="D22" s="54"/>
      <c r="E22" s="54"/>
      <c r="F22" s="54"/>
      <c r="G22" s="54"/>
    </row>
    <row r="23" spans="1:8">
      <c r="A23" s="99" t="s">
        <v>92</v>
      </c>
      <c r="B23" s="99"/>
      <c r="C23" s="103"/>
      <c r="D23" s="103"/>
      <c r="E23" s="103"/>
      <c r="F23" s="103"/>
      <c r="G23" s="103"/>
    </row>
    <row r="24" spans="1:8" ht="15">
      <c r="A24" s="52"/>
      <c r="B24" s="52"/>
      <c r="C24" s="52"/>
      <c r="D24" s="52"/>
      <c r="E24" s="52"/>
      <c r="F24" s="52"/>
      <c r="G24" s="52"/>
    </row>
    <row r="25" spans="1:8" ht="15">
      <c r="A25" s="52"/>
      <c r="B25" s="52"/>
      <c r="C25" s="52"/>
      <c r="D25" s="52"/>
      <c r="E25" s="52"/>
      <c r="F25" s="52"/>
      <c r="G25" s="52"/>
    </row>
    <row r="26" spans="1:8" ht="15">
      <c r="A26" s="52"/>
      <c r="B26" s="52"/>
      <c r="C26" s="52"/>
      <c r="D26" s="52"/>
      <c r="E26" s="52"/>
      <c r="F26" s="52"/>
      <c r="G26" s="52"/>
    </row>
    <row r="27" spans="1:8" ht="15">
      <c r="A27" s="52"/>
      <c r="B27" s="52"/>
      <c r="C27" s="52"/>
      <c r="D27" s="52"/>
      <c r="E27" s="52"/>
      <c r="F27" s="52"/>
      <c r="G27" s="52"/>
    </row>
    <row r="28" spans="1:8" ht="15">
      <c r="A28" s="52"/>
      <c r="B28" s="52"/>
      <c r="C28" s="52"/>
      <c r="D28" s="52"/>
      <c r="E28" s="52"/>
      <c r="F28" s="52"/>
      <c r="G28" s="52"/>
    </row>
    <row r="29" spans="1:8" ht="15">
      <c r="A29" s="52"/>
      <c r="B29" s="52"/>
      <c r="C29" s="52"/>
      <c r="D29" s="52"/>
      <c r="E29" s="52"/>
      <c r="F29" s="52"/>
      <c r="G29" s="52"/>
    </row>
    <row r="30" spans="1:8" ht="15">
      <c r="A30" s="52"/>
      <c r="B30" s="52"/>
      <c r="C30" s="52"/>
      <c r="D30" s="52"/>
      <c r="E30" s="52"/>
      <c r="F30" s="52"/>
      <c r="G30" s="52"/>
    </row>
    <row r="31" spans="1:8" ht="15">
      <c r="A31" s="52"/>
      <c r="B31" s="52"/>
      <c r="C31" s="52"/>
      <c r="D31" s="52"/>
      <c r="E31" s="52"/>
      <c r="F31" s="52"/>
      <c r="G31" s="52"/>
    </row>
    <row r="32" spans="1:8" ht="15">
      <c r="A32" s="52"/>
      <c r="B32" s="52"/>
      <c r="C32" s="52"/>
      <c r="D32" s="52"/>
      <c r="E32" s="52"/>
      <c r="F32" s="52"/>
      <c r="G32" s="52"/>
    </row>
    <row r="33" spans="1:7" ht="15">
      <c r="A33" s="52"/>
      <c r="B33" s="52"/>
      <c r="C33" s="52"/>
      <c r="D33" s="52"/>
      <c r="E33" s="52"/>
      <c r="F33" s="52"/>
      <c r="G33" s="52"/>
    </row>
    <row r="34" spans="1:7" ht="15">
      <c r="A34" s="52"/>
      <c r="B34" s="52"/>
      <c r="C34" s="52"/>
      <c r="D34" s="52"/>
      <c r="E34" s="52"/>
      <c r="F34" s="52"/>
      <c r="G34" s="52"/>
    </row>
    <row r="35" spans="1:7" ht="15">
      <c r="A35" s="52"/>
      <c r="B35" s="52"/>
      <c r="C35" s="52"/>
      <c r="D35" s="52"/>
      <c r="E35" s="52"/>
      <c r="F35" s="52"/>
      <c r="G35" s="52"/>
    </row>
    <row r="36" spans="1:7" ht="15">
      <c r="A36" s="52"/>
      <c r="B36" s="52"/>
      <c r="C36" s="52"/>
      <c r="D36" s="52"/>
      <c r="E36" s="52"/>
      <c r="F36" s="52"/>
      <c r="G36" s="52"/>
    </row>
    <row r="37" spans="1:7" ht="15">
      <c r="A37" s="52"/>
      <c r="B37" s="52"/>
      <c r="C37" s="52"/>
      <c r="D37" s="52"/>
      <c r="E37" s="52"/>
      <c r="F37" s="52"/>
      <c r="G37" s="52"/>
    </row>
    <row r="38" spans="1:7" ht="15">
      <c r="A38" s="52"/>
      <c r="B38" s="52"/>
      <c r="C38" s="52"/>
      <c r="D38" s="52"/>
      <c r="E38" s="52"/>
      <c r="F38" s="52"/>
      <c r="G38" s="52"/>
    </row>
    <row r="39" spans="1:7" ht="15">
      <c r="A39" s="52"/>
      <c r="B39" s="52"/>
      <c r="C39" s="52"/>
      <c r="D39" s="52"/>
      <c r="E39" s="52"/>
      <c r="F39" s="52"/>
      <c r="G39" s="52"/>
    </row>
    <row r="40" spans="1:7" ht="15.75" customHeight="1">
      <c r="A40" s="99" t="s">
        <v>97</v>
      </c>
      <c r="B40" s="99"/>
      <c r="C40" s="99"/>
      <c r="D40" s="99"/>
      <c r="E40" s="99"/>
      <c r="F40" s="99"/>
      <c r="G40" s="99"/>
    </row>
    <row r="41" spans="1:7" ht="15.75">
      <c r="A41" s="55"/>
      <c r="B41" s="55"/>
      <c r="C41" s="55"/>
      <c r="D41" s="55"/>
      <c r="E41" s="55"/>
      <c r="F41" s="55"/>
      <c r="G41" s="55"/>
    </row>
    <row r="42" spans="1:7" ht="15">
      <c r="A42" s="104" t="s">
        <v>71</v>
      </c>
      <c r="B42" s="52"/>
      <c r="C42" s="52"/>
      <c r="D42" s="52"/>
      <c r="E42" s="52"/>
      <c r="F42" s="52"/>
      <c r="G42" s="52"/>
    </row>
    <row r="43" spans="1:7" ht="15">
      <c r="A43" s="52"/>
      <c r="B43" s="52"/>
      <c r="C43" s="52"/>
      <c r="D43" s="52"/>
      <c r="E43" s="52"/>
      <c r="F43" s="52"/>
      <c r="G43" s="52"/>
    </row>
    <row r="44" spans="1:7" ht="15">
      <c r="A44" s="52"/>
      <c r="B44" s="52"/>
      <c r="C44" s="52"/>
      <c r="D44" s="52"/>
      <c r="E44" s="52"/>
      <c r="F44" s="52"/>
      <c r="G44" s="52"/>
    </row>
    <row r="45" spans="1:7" ht="15">
      <c r="A45" s="52"/>
      <c r="B45" s="52"/>
      <c r="C45" s="52"/>
      <c r="D45" s="52"/>
      <c r="E45" s="52"/>
      <c r="F45" s="52"/>
      <c r="G45" s="52"/>
    </row>
    <row r="46" spans="1:7" ht="15">
      <c r="A46" s="52"/>
      <c r="B46" s="52"/>
      <c r="C46" s="52"/>
      <c r="D46" s="52"/>
      <c r="E46" s="52"/>
      <c r="F46" s="52"/>
      <c r="G46" s="52"/>
    </row>
    <row r="47" spans="1:7" ht="15">
      <c r="A47" s="52"/>
      <c r="B47" s="52"/>
      <c r="C47" s="52"/>
      <c r="D47" s="52"/>
      <c r="E47" s="52"/>
      <c r="F47" s="52"/>
      <c r="G47" s="52"/>
    </row>
    <row r="48" spans="1:7" ht="15">
      <c r="A48" s="52"/>
      <c r="B48" s="52"/>
      <c r="C48" s="52"/>
      <c r="D48" s="52"/>
      <c r="E48" s="52"/>
      <c r="F48" s="52"/>
      <c r="G48" s="52"/>
    </row>
    <row r="49" spans="1:7" ht="15">
      <c r="A49" s="52"/>
      <c r="B49" s="52"/>
      <c r="C49" s="52"/>
      <c r="D49" s="52"/>
      <c r="E49" s="52"/>
      <c r="F49" s="52"/>
      <c r="G49" s="52"/>
    </row>
    <row r="50" spans="1:7" ht="15">
      <c r="A50" s="52"/>
      <c r="B50" s="52"/>
      <c r="C50" s="52"/>
      <c r="D50" s="52"/>
      <c r="E50" s="52"/>
      <c r="F50" s="52"/>
      <c r="G50" s="52"/>
    </row>
    <row r="51" spans="1:7" ht="15">
      <c r="A51" s="52"/>
      <c r="B51" s="52"/>
      <c r="C51" s="52"/>
      <c r="D51" s="52"/>
      <c r="E51" s="52"/>
      <c r="F51" s="52"/>
      <c r="G51" s="52"/>
    </row>
    <row r="52" spans="1:7" ht="15">
      <c r="A52" s="52"/>
      <c r="B52" s="52"/>
      <c r="C52" s="52"/>
      <c r="D52" s="52"/>
      <c r="E52" s="52"/>
      <c r="F52" s="52"/>
      <c r="G52" s="52"/>
    </row>
    <row r="53" spans="1:7" ht="15">
      <c r="A53" s="52"/>
      <c r="B53" s="52"/>
      <c r="C53" s="52"/>
      <c r="D53" s="52"/>
      <c r="E53" s="52"/>
      <c r="F53" s="52"/>
      <c r="G53" s="52"/>
    </row>
    <row r="54" spans="1:7" ht="15">
      <c r="A54" s="52"/>
      <c r="B54" s="52"/>
      <c r="C54" s="52"/>
      <c r="D54" s="52"/>
      <c r="E54" s="52"/>
      <c r="F54" s="52"/>
      <c r="G54" s="52"/>
    </row>
    <row r="55" spans="1:7" ht="15">
      <c r="A55" s="52"/>
      <c r="B55" s="52"/>
      <c r="C55" s="52"/>
      <c r="D55" s="52"/>
      <c r="E55" s="52"/>
      <c r="F55" s="52"/>
      <c r="G55" s="52"/>
    </row>
    <row r="56" spans="1:7" ht="15">
      <c r="A56" s="104" t="s">
        <v>69</v>
      </c>
      <c r="B56" s="52"/>
      <c r="C56" s="52"/>
      <c r="D56" s="52"/>
      <c r="E56" s="52"/>
      <c r="F56" s="52"/>
      <c r="G56" s="52"/>
    </row>
    <row r="57" spans="1:7" ht="15">
      <c r="A57" s="52"/>
      <c r="B57" s="52"/>
      <c r="C57" s="52"/>
      <c r="D57" s="52"/>
      <c r="E57" s="52"/>
      <c r="F57" s="52"/>
      <c r="G57" s="52"/>
    </row>
    <row r="58" spans="1:7" ht="15">
      <c r="A58" s="52"/>
      <c r="B58" s="52"/>
      <c r="C58" s="52"/>
      <c r="D58" s="52"/>
      <c r="E58" s="52"/>
      <c r="F58" s="52"/>
      <c r="G58" s="52"/>
    </row>
    <row r="59" spans="1:7" ht="15">
      <c r="A59" s="52"/>
      <c r="B59" s="52"/>
      <c r="C59" s="52"/>
      <c r="D59" s="52"/>
      <c r="E59" s="52"/>
      <c r="F59" s="52"/>
      <c r="G59" s="52"/>
    </row>
    <row r="60" spans="1:7" ht="15">
      <c r="A60" s="52"/>
      <c r="B60" s="52"/>
      <c r="C60" s="52"/>
      <c r="D60" s="52"/>
      <c r="E60" s="52"/>
      <c r="F60" s="52"/>
      <c r="G60" s="52"/>
    </row>
    <row r="61" spans="1:7" ht="15">
      <c r="A61" s="52"/>
      <c r="B61" s="52"/>
      <c r="C61" s="52"/>
      <c r="D61" s="52"/>
      <c r="E61" s="52"/>
      <c r="F61" s="52"/>
      <c r="G61" s="52"/>
    </row>
    <row r="62" spans="1:7" ht="15">
      <c r="A62" s="52"/>
      <c r="B62" s="52"/>
      <c r="C62" s="52"/>
      <c r="D62" s="52"/>
      <c r="E62" s="52"/>
      <c r="F62" s="52"/>
      <c r="G62" s="52"/>
    </row>
    <row r="63" spans="1:7" ht="15">
      <c r="A63" s="52"/>
      <c r="B63" s="52"/>
      <c r="C63" s="52"/>
      <c r="D63" s="52"/>
      <c r="E63" s="52"/>
      <c r="F63" s="52"/>
      <c r="G63" s="52"/>
    </row>
    <row r="64" spans="1:7" ht="15">
      <c r="A64" s="52"/>
      <c r="B64" s="52"/>
      <c r="C64" s="52"/>
      <c r="D64" s="52"/>
      <c r="E64" s="52"/>
      <c r="F64" s="52"/>
      <c r="G64" s="52"/>
    </row>
    <row r="65" spans="1:7" ht="15">
      <c r="A65" s="52"/>
      <c r="B65" s="52"/>
      <c r="C65" s="52"/>
      <c r="D65" s="52"/>
      <c r="E65" s="52"/>
      <c r="F65" s="52"/>
      <c r="G65" s="52"/>
    </row>
    <row r="66" spans="1:7" ht="15">
      <c r="A66" s="52"/>
      <c r="B66" s="52"/>
      <c r="C66" s="52"/>
      <c r="D66" s="52"/>
      <c r="E66" s="52"/>
      <c r="F66" s="52"/>
      <c r="G66" s="52"/>
    </row>
    <row r="67" spans="1:7" ht="15">
      <c r="A67" s="52"/>
      <c r="B67" s="52"/>
      <c r="C67" s="52"/>
      <c r="D67" s="52"/>
      <c r="E67" s="52"/>
      <c r="F67" s="52"/>
      <c r="G67" s="52"/>
    </row>
    <row r="68" spans="1:7" ht="15">
      <c r="A68" s="52"/>
      <c r="B68" s="52"/>
      <c r="C68" s="52"/>
      <c r="D68" s="52"/>
      <c r="E68" s="52"/>
      <c r="F68" s="52"/>
      <c r="G68" s="52"/>
    </row>
    <row r="69" spans="1:7" ht="15">
      <c r="A69" s="104" t="s">
        <v>70</v>
      </c>
      <c r="B69" s="52"/>
      <c r="C69" s="52"/>
      <c r="D69" s="52"/>
      <c r="E69" s="52"/>
      <c r="F69" s="52"/>
      <c r="G69" s="52"/>
    </row>
  </sheetData>
  <mergeCells count="11">
    <mergeCell ref="A17:G17"/>
    <mergeCell ref="A18:H18"/>
    <mergeCell ref="A19:G19"/>
    <mergeCell ref="A23:B23"/>
    <mergeCell ref="A40:G40"/>
    <mergeCell ref="A5:G5"/>
    <mergeCell ref="A6:H6"/>
    <mergeCell ref="A8:H8"/>
    <mergeCell ref="A10:H10"/>
    <mergeCell ref="A12:H12"/>
    <mergeCell ref="A16:G16"/>
  </mergeCells>
  <pageMargins left="0.7" right="0.7" top="0.75" bottom="0.75" header="0.3" footer="0.3"/>
  <pageSetup scale="99" orientation="portrait" r:id="rId1"/>
  <rowBreaks count="1" manualBreakCount="1">
    <brk id="39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8"/>
  <sheetViews>
    <sheetView showGridLines="0" zoomScaleNormal="100" zoomScaleSheetLayoutView="86" workbookViewId="0">
      <selection activeCell="G8" sqref="G8"/>
    </sheetView>
  </sheetViews>
  <sheetFormatPr baseColWidth="10" defaultRowHeight="14.25"/>
  <cols>
    <col min="1" max="1" width="34.140625" style="112" customWidth="1"/>
    <col min="2" max="5" width="11.85546875" style="112" customWidth="1"/>
    <col min="6" max="16384" width="11.42578125" style="112"/>
  </cols>
  <sheetData>
    <row r="1" spans="1:5" ht="15.75">
      <c r="A1" s="111" t="s">
        <v>105</v>
      </c>
    </row>
    <row r="2" spans="1:5" ht="15">
      <c r="A2" s="113" t="s">
        <v>106</v>
      </c>
      <c r="B2" s="113"/>
      <c r="C2" s="113"/>
    </row>
    <row r="3" spans="1:5" ht="15">
      <c r="A3" s="113" t="s">
        <v>107</v>
      </c>
      <c r="B3" s="113"/>
      <c r="C3" s="113"/>
    </row>
    <row r="5" spans="1:5">
      <c r="A5" s="114" t="s">
        <v>78</v>
      </c>
      <c r="B5" s="114"/>
      <c r="C5" s="114"/>
      <c r="D5" s="114"/>
      <c r="E5" s="114"/>
    </row>
    <row r="6" spans="1:5">
      <c r="A6" s="115" t="s">
        <v>52</v>
      </c>
      <c r="B6" s="115"/>
      <c r="C6" s="115"/>
      <c r="D6" s="115"/>
      <c r="E6" s="115"/>
    </row>
    <row r="7" spans="1:5">
      <c r="A7" s="115" t="s">
        <v>53</v>
      </c>
      <c r="B7" s="115"/>
      <c r="C7" s="115"/>
      <c r="D7" s="115"/>
      <c r="E7" s="115"/>
    </row>
    <row r="8" spans="1:5">
      <c r="A8" s="115" t="s">
        <v>54</v>
      </c>
      <c r="B8" s="115"/>
      <c r="C8" s="115"/>
      <c r="D8" s="115"/>
      <c r="E8" s="115"/>
    </row>
    <row r="9" spans="1:5">
      <c r="A9" s="115" t="s">
        <v>55</v>
      </c>
      <c r="B9" s="115"/>
      <c r="C9" s="115"/>
      <c r="D9" s="115"/>
      <c r="E9" s="115"/>
    </row>
    <row r="10" spans="1:5">
      <c r="A10" s="115" t="s">
        <v>56</v>
      </c>
      <c r="B10" s="115"/>
      <c r="C10" s="115"/>
      <c r="D10" s="115"/>
      <c r="E10" s="115"/>
    </row>
    <row r="11" spans="1:5">
      <c r="A11" s="115" t="s">
        <v>57</v>
      </c>
      <c r="B11" s="115"/>
      <c r="C11" s="115"/>
      <c r="D11" s="115"/>
      <c r="E11" s="115"/>
    </row>
    <row r="12" spans="1:5">
      <c r="A12" s="115" t="s">
        <v>108</v>
      </c>
      <c r="B12" s="115"/>
      <c r="C12" s="115"/>
      <c r="D12" s="115"/>
      <c r="E12" s="115"/>
    </row>
    <row r="13" spans="1:5">
      <c r="A13" s="115" t="s">
        <v>58</v>
      </c>
      <c r="B13" s="115"/>
      <c r="C13" s="115"/>
      <c r="D13" s="115"/>
      <c r="E13" s="115"/>
    </row>
    <row r="14" spans="1:5">
      <c r="A14" s="115" t="s">
        <v>59</v>
      </c>
      <c r="B14" s="115"/>
      <c r="C14" s="115"/>
      <c r="D14" s="115"/>
      <c r="E14" s="115"/>
    </row>
    <row r="15" spans="1:5">
      <c r="A15" s="115" t="s">
        <v>76</v>
      </c>
      <c r="B15" s="115"/>
      <c r="C15" s="115"/>
      <c r="D15" s="115"/>
      <c r="E15" s="115"/>
    </row>
    <row r="16" spans="1:5">
      <c r="A16" s="116"/>
      <c r="B16" s="116"/>
      <c r="C16" s="116"/>
      <c r="D16" s="116"/>
      <c r="E16" s="116"/>
    </row>
    <row r="17" spans="1:5" ht="40.5" customHeight="1">
      <c r="A17" s="117" t="s">
        <v>79</v>
      </c>
      <c r="B17" s="117"/>
      <c r="C17" s="117"/>
      <c r="D17" s="117"/>
      <c r="E17" s="117"/>
    </row>
    <row r="18" spans="1:5">
      <c r="A18" s="118"/>
      <c r="B18" s="118"/>
      <c r="C18" s="118"/>
      <c r="D18" s="118"/>
      <c r="E18" s="118"/>
    </row>
    <row r="19" spans="1:5" ht="18.75" customHeight="1">
      <c r="A19" s="108" t="s">
        <v>60</v>
      </c>
      <c r="B19" s="109"/>
      <c r="C19" s="109"/>
      <c r="D19" s="109"/>
      <c r="E19" s="110"/>
    </row>
    <row r="20" spans="1:5">
      <c r="A20" s="119" t="s">
        <v>109</v>
      </c>
      <c r="B20" s="119">
        <v>75</v>
      </c>
      <c r="C20" s="119">
        <v>100</v>
      </c>
      <c r="D20" s="119">
        <v>150</v>
      </c>
      <c r="E20" s="119">
        <v>200</v>
      </c>
    </row>
    <row r="21" spans="1:5">
      <c r="A21" s="120" t="s">
        <v>110</v>
      </c>
      <c r="B21" s="105" t="s">
        <v>61</v>
      </c>
      <c r="C21" s="105" t="s">
        <v>61</v>
      </c>
      <c r="D21" s="105" t="s">
        <v>61</v>
      </c>
      <c r="E21" s="105" t="s">
        <v>61</v>
      </c>
    </row>
    <row r="22" spans="1:5">
      <c r="A22" s="120" t="s">
        <v>111</v>
      </c>
      <c r="B22" s="105" t="s">
        <v>61</v>
      </c>
      <c r="C22" s="105" t="s">
        <v>61</v>
      </c>
      <c r="D22" s="105" t="s">
        <v>21</v>
      </c>
      <c r="E22" s="105" t="s">
        <v>21</v>
      </c>
    </row>
    <row r="23" spans="1:5">
      <c r="A23" s="120" t="s">
        <v>112</v>
      </c>
      <c r="B23" s="105" t="s">
        <v>61</v>
      </c>
      <c r="C23" s="105" t="s">
        <v>61</v>
      </c>
      <c r="D23" s="105" t="s">
        <v>62</v>
      </c>
      <c r="E23" s="105" t="s">
        <v>62</v>
      </c>
    </row>
    <row r="24" spans="1:5">
      <c r="A24" s="120" t="s">
        <v>113</v>
      </c>
      <c r="B24" s="105" t="s">
        <v>61</v>
      </c>
      <c r="C24" s="105" t="s">
        <v>21</v>
      </c>
      <c r="D24" s="105" t="s">
        <v>63</v>
      </c>
      <c r="E24" s="105" t="s">
        <v>63</v>
      </c>
    </row>
    <row r="25" spans="1:5">
      <c r="A25" s="120" t="s">
        <v>114</v>
      </c>
      <c r="B25" s="105" t="s">
        <v>61</v>
      </c>
      <c r="C25" s="105" t="s">
        <v>21</v>
      </c>
      <c r="D25" s="105" t="s">
        <v>62</v>
      </c>
      <c r="E25" s="105" t="s">
        <v>63</v>
      </c>
    </row>
    <row r="26" spans="1:5">
      <c r="A26" s="120" t="s">
        <v>64</v>
      </c>
      <c r="B26" s="105" t="s">
        <v>61</v>
      </c>
      <c r="C26" s="105" t="s">
        <v>61</v>
      </c>
      <c r="D26" s="105" t="s">
        <v>61</v>
      </c>
      <c r="E26" s="105" t="s">
        <v>61</v>
      </c>
    </row>
    <row r="27" spans="1:5">
      <c r="A27" s="120" t="s">
        <v>65</v>
      </c>
      <c r="B27" s="105" t="s">
        <v>61</v>
      </c>
      <c r="C27" s="105" t="s">
        <v>61</v>
      </c>
      <c r="D27" s="105" t="s">
        <v>61</v>
      </c>
      <c r="E27" s="105" t="s">
        <v>61</v>
      </c>
    </row>
    <row r="28" spans="1:5">
      <c r="A28" s="120" t="s">
        <v>66</v>
      </c>
      <c r="B28" s="105" t="s">
        <v>61</v>
      </c>
      <c r="C28" s="105" t="s">
        <v>61</v>
      </c>
      <c r="D28" s="105" t="s">
        <v>21</v>
      </c>
      <c r="E28" s="105" t="s">
        <v>62</v>
      </c>
    </row>
    <row r="29" spans="1:5">
      <c r="A29" s="120" t="s">
        <v>67</v>
      </c>
      <c r="B29" s="105" t="s">
        <v>61</v>
      </c>
      <c r="C29" s="105" t="s">
        <v>21</v>
      </c>
      <c r="D29" s="105" t="s">
        <v>63</v>
      </c>
      <c r="E29" s="105" t="s">
        <v>63</v>
      </c>
    </row>
    <row r="30" spans="1:5">
      <c r="A30" s="121"/>
      <c r="B30" s="106"/>
      <c r="C30" s="106"/>
      <c r="D30" s="106"/>
      <c r="E30" s="106"/>
    </row>
    <row r="31" spans="1:5">
      <c r="A31" s="114"/>
      <c r="B31" s="114"/>
      <c r="C31" s="114"/>
      <c r="D31" s="114"/>
      <c r="E31" s="114"/>
    </row>
    <row r="32" spans="1:5" ht="18.75" customHeight="1">
      <c r="A32" s="108" t="s">
        <v>68</v>
      </c>
      <c r="B32" s="109"/>
      <c r="C32" s="109"/>
      <c r="D32" s="110"/>
      <c r="E32" s="114"/>
    </row>
    <row r="33" spans="1:5">
      <c r="A33" s="119" t="s">
        <v>115</v>
      </c>
      <c r="B33" s="119" t="s">
        <v>21</v>
      </c>
      <c r="C33" s="119" t="s">
        <v>19</v>
      </c>
      <c r="D33" s="119" t="s">
        <v>20</v>
      </c>
      <c r="E33" s="114"/>
    </row>
    <row r="34" spans="1:5">
      <c r="A34" s="122" t="s">
        <v>61</v>
      </c>
      <c r="B34" s="107">
        <v>0.6</v>
      </c>
      <c r="C34" s="107">
        <v>0.3</v>
      </c>
      <c r="D34" s="107">
        <v>0.3</v>
      </c>
      <c r="E34" s="114"/>
    </row>
    <row r="35" spans="1:5">
      <c r="A35" s="122" t="s">
        <v>21</v>
      </c>
      <c r="B35" s="107">
        <v>0.6</v>
      </c>
      <c r="C35" s="107">
        <v>0.4</v>
      </c>
      <c r="D35" s="107">
        <v>0.4</v>
      </c>
      <c r="E35" s="114"/>
    </row>
    <row r="36" spans="1:5">
      <c r="A36" s="122" t="s">
        <v>62</v>
      </c>
      <c r="B36" s="107">
        <v>0.6</v>
      </c>
      <c r="C36" s="107">
        <v>0.5</v>
      </c>
      <c r="D36" s="107">
        <v>0.6</v>
      </c>
      <c r="E36" s="114"/>
    </row>
    <row r="37" spans="1:5">
      <c r="A37" s="122" t="s">
        <v>63</v>
      </c>
      <c r="B37" s="107">
        <v>0.6</v>
      </c>
      <c r="C37" s="107">
        <v>0.6</v>
      </c>
      <c r="D37" s="107">
        <v>1</v>
      </c>
      <c r="E37" s="114"/>
    </row>
    <row r="38" spans="1:5">
      <c r="A38" s="123"/>
      <c r="B38" s="123"/>
      <c r="C38" s="123"/>
      <c r="D38" s="123"/>
      <c r="E38" s="123"/>
    </row>
  </sheetData>
  <mergeCells count="13">
    <mergeCell ref="A32:D32"/>
    <mergeCell ref="A12:E12"/>
    <mergeCell ref="A13:E13"/>
    <mergeCell ref="A14:E14"/>
    <mergeCell ref="A15:E15"/>
    <mergeCell ref="A17:E17"/>
    <mergeCell ref="A19:E19"/>
    <mergeCell ref="A6:E6"/>
    <mergeCell ref="A7:E7"/>
    <mergeCell ref="A8:E8"/>
    <mergeCell ref="A9:E9"/>
    <mergeCell ref="A10:E10"/>
    <mergeCell ref="A11:E11"/>
  </mergeCells>
  <printOptions horizontalCentered="1"/>
  <pageMargins left="0.43307086614173229" right="0.51181102362204722" top="0.54" bottom="0.74803149606299213" header="0.31496062992125984" footer="0.31496062992125984"/>
  <pageSetup scale="118" orientation="portrait" r:id="rId1"/>
  <headerFooter>
    <oddFooter>&amp;RVersión 2.      01 de marzo de 2011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1"/>
  <dimension ref="A1:AO35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10" sqref="B10"/>
    </sheetView>
  </sheetViews>
  <sheetFormatPr baseColWidth="10" defaultRowHeight="14.25"/>
  <cols>
    <col min="1" max="1" width="6.140625" style="12" bestFit="1" customWidth="1"/>
    <col min="2" max="2" width="5" style="12" bestFit="1" customWidth="1"/>
    <col min="3" max="3" width="9.7109375" style="12" bestFit="1" customWidth="1"/>
    <col min="4" max="4" width="7.85546875" style="12" bestFit="1" customWidth="1"/>
    <col min="5" max="5" width="9.28515625" style="12" bestFit="1" customWidth="1"/>
    <col min="6" max="7" width="10.28515625" style="12" bestFit="1" customWidth="1"/>
    <col min="8" max="8" width="10" style="12" bestFit="1" customWidth="1"/>
    <col min="9" max="10" width="7" style="12" bestFit="1" customWidth="1"/>
    <col min="11" max="11" width="9.85546875" style="12" bestFit="1" customWidth="1"/>
    <col min="12" max="12" width="7" style="12" bestFit="1" customWidth="1"/>
    <col min="13" max="15" width="5" style="12" bestFit="1" customWidth="1"/>
    <col min="16" max="16" width="6.140625" style="12" bestFit="1" customWidth="1"/>
    <col min="17" max="17" width="6" style="12" bestFit="1" customWidth="1"/>
    <col min="18" max="18" width="7.42578125" style="12" customWidth="1"/>
    <col min="19" max="19" width="11.42578125" style="12" hidden="1" customWidth="1"/>
    <col min="20" max="20" width="5.7109375" style="12" hidden="1" customWidth="1"/>
    <col min="21" max="21" width="5.140625" style="12" hidden="1" customWidth="1"/>
    <col min="22" max="22" width="5.7109375" style="12" hidden="1" customWidth="1"/>
    <col min="23" max="23" width="5.5703125" style="12" hidden="1" customWidth="1"/>
    <col min="24" max="24" width="8.7109375" style="12" bestFit="1" customWidth="1"/>
    <col min="25" max="25" width="10.140625" style="12" hidden="1" customWidth="1"/>
    <col min="26" max="26" width="6.85546875" style="12" hidden="1" customWidth="1"/>
    <col min="27" max="27" width="15.42578125" style="12" hidden="1" customWidth="1"/>
    <col min="28" max="28" width="8.85546875" style="12" hidden="1" customWidth="1"/>
    <col min="29" max="29" width="8.7109375" style="12" bestFit="1" customWidth="1"/>
    <col min="30" max="30" width="14.5703125" style="12" bestFit="1" customWidth="1"/>
    <col min="31" max="31" width="15.42578125" style="12" customWidth="1"/>
    <col min="32" max="32" width="7.7109375" style="12" bestFit="1" customWidth="1"/>
    <col min="33" max="33" width="10" style="12" bestFit="1" customWidth="1"/>
    <col min="34" max="34" width="13.140625" style="12" bestFit="1" customWidth="1"/>
    <col min="35" max="36" width="11.5703125" style="12" hidden="1" customWidth="1"/>
    <col min="37" max="37" width="28.7109375" style="12" bestFit="1" customWidth="1"/>
    <col min="38" max="38" width="32.85546875" style="12" customWidth="1"/>
    <col min="39" max="39" width="13.7109375" style="12" customWidth="1"/>
    <col min="40" max="40" width="15.42578125" style="12" bestFit="1" customWidth="1"/>
    <col min="41" max="16384" width="11.42578125" style="12"/>
  </cols>
  <sheetData>
    <row r="1" spans="1:41" ht="15" customHeight="1">
      <c r="D1" s="96" t="s">
        <v>116</v>
      </c>
      <c r="M1" s="23"/>
      <c r="N1" s="80" t="s">
        <v>12</v>
      </c>
      <c r="O1" s="81"/>
      <c r="P1" s="81"/>
      <c r="Q1" s="81"/>
      <c r="R1" s="81"/>
      <c r="S1" s="81"/>
      <c r="T1" s="81"/>
      <c r="U1" s="81"/>
      <c r="V1" s="81"/>
      <c r="W1" s="81"/>
      <c r="X1" s="81"/>
      <c r="Y1" s="23"/>
      <c r="Z1" s="23"/>
      <c r="AA1" s="23"/>
      <c r="AB1" s="23"/>
      <c r="AC1" s="23"/>
      <c r="AD1" s="68" t="s">
        <v>27</v>
      </c>
      <c r="AE1" s="68"/>
      <c r="AF1" s="68"/>
      <c r="AG1" s="68"/>
      <c r="AH1" s="68"/>
      <c r="AI1" s="24"/>
      <c r="AJ1" s="24"/>
    </row>
    <row r="2" spans="1:41" ht="15" customHeight="1">
      <c r="A2"/>
      <c r="B2" t="s">
        <v>93</v>
      </c>
      <c r="C2"/>
      <c r="D2"/>
      <c r="E2"/>
      <c r="M2" s="23"/>
      <c r="N2" s="56"/>
      <c r="O2" s="57"/>
      <c r="P2" s="57"/>
      <c r="Q2" s="57"/>
      <c r="R2" s="61"/>
      <c r="S2" s="61"/>
      <c r="T2" s="61"/>
      <c r="U2" s="61"/>
      <c r="V2" s="61"/>
      <c r="W2" s="61"/>
      <c r="X2" s="59"/>
      <c r="Y2" s="23"/>
      <c r="Z2" s="23"/>
      <c r="AA2" s="23"/>
      <c r="AB2" s="23"/>
      <c r="AC2" s="23"/>
      <c r="AD2" s="69" t="s">
        <v>24</v>
      </c>
      <c r="AE2" s="70"/>
      <c r="AF2" s="71" t="s">
        <v>28</v>
      </c>
      <c r="AG2" s="72"/>
      <c r="AH2" s="73"/>
      <c r="AI2" s="23"/>
      <c r="AJ2" s="23"/>
    </row>
    <row r="3" spans="1:41" ht="15" customHeight="1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63"/>
      <c r="L3" s="63"/>
      <c r="M3" s="23"/>
      <c r="N3" s="27"/>
      <c r="O3" s="28"/>
      <c r="P3" s="58"/>
      <c r="Q3" s="29">
        <v>2</v>
      </c>
      <c r="R3" s="62"/>
      <c r="S3" s="62"/>
      <c r="T3" s="62"/>
      <c r="U3" s="62"/>
      <c r="V3" s="62"/>
      <c r="W3" s="62"/>
      <c r="X3" s="60"/>
      <c r="Y3" s="23"/>
      <c r="Z3" s="23"/>
      <c r="AA3" s="23"/>
      <c r="AB3" s="23"/>
      <c r="AC3" s="23"/>
      <c r="AD3" s="31" t="b">
        <v>0</v>
      </c>
      <c r="AE3" s="26"/>
      <c r="AF3" s="31" t="b">
        <v>0</v>
      </c>
      <c r="AG3" s="32"/>
      <c r="AH3" s="26"/>
      <c r="AI3" s="23"/>
      <c r="AJ3" s="23"/>
    </row>
    <row r="4" spans="1:41" ht="18" customHeight="1">
      <c r="A4" s="23"/>
      <c r="B4" s="23"/>
      <c r="C4" s="25"/>
      <c r="D4" s="63"/>
      <c r="E4" s="63"/>
      <c r="F4" s="63"/>
      <c r="G4" s="63"/>
      <c r="H4" s="63"/>
      <c r="I4" s="63"/>
      <c r="J4" s="63"/>
      <c r="K4" s="63"/>
      <c r="L4" s="6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33" t="b">
        <v>1</v>
      </c>
      <c r="AE4" s="30"/>
      <c r="AF4" s="27"/>
      <c r="AG4" s="28"/>
      <c r="AH4" s="30"/>
      <c r="AI4" s="23"/>
      <c r="AJ4" s="23"/>
    </row>
    <row r="5" spans="1:41" ht="15.75" thickBot="1">
      <c r="A5" s="77" t="s">
        <v>39</v>
      </c>
      <c r="B5" s="77"/>
      <c r="C5" s="77"/>
      <c r="D5" s="77"/>
      <c r="E5" s="77"/>
      <c r="F5" s="23"/>
      <c r="G5" s="23"/>
      <c r="H5" s="23"/>
      <c r="I5" s="23"/>
      <c r="J5" s="23"/>
      <c r="K5" s="23"/>
      <c r="L5" s="23"/>
      <c r="M5" s="34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</row>
    <row r="6" spans="1:41" ht="15" customHeight="1">
      <c r="A6" s="85" t="s">
        <v>40</v>
      </c>
      <c r="B6" s="86"/>
      <c r="C6" s="86"/>
      <c r="D6" s="86"/>
      <c r="E6" s="86"/>
      <c r="F6" s="86"/>
      <c r="G6" s="87"/>
      <c r="H6" s="85" t="s">
        <v>31</v>
      </c>
      <c r="I6" s="86"/>
      <c r="J6" s="86"/>
      <c r="K6" s="87"/>
      <c r="L6" s="35"/>
      <c r="M6" s="74" t="s">
        <v>22</v>
      </c>
      <c r="N6" s="75"/>
      <c r="O6" s="75"/>
      <c r="P6" s="75"/>
      <c r="Q6" s="75"/>
      <c r="R6" s="76"/>
      <c r="S6" s="64" t="s">
        <v>45</v>
      </c>
      <c r="T6" s="64"/>
      <c r="U6" s="64"/>
      <c r="V6" s="64"/>
      <c r="W6" s="65"/>
      <c r="X6" s="36"/>
      <c r="Y6" s="66" t="s">
        <v>45</v>
      </c>
      <c r="Z6" s="67"/>
      <c r="AA6" s="67"/>
      <c r="AB6" s="67"/>
      <c r="AC6" s="93" t="s">
        <v>24</v>
      </c>
      <c r="AD6" s="94"/>
      <c r="AE6" s="95"/>
      <c r="AF6" s="78" t="s">
        <v>28</v>
      </c>
      <c r="AG6" s="79"/>
      <c r="AH6" s="79"/>
      <c r="AI6" s="83" t="s">
        <v>72</v>
      </c>
      <c r="AJ6" s="84"/>
      <c r="AL6" s="13"/>
      <c r="AM6" s="13"/>
    </row>
    <row r="7" spans="1:41" s="15" customFormat="1" ht="45.75" customHeight="1">
      <c r="A7" s="37" t="s">
        <v>33</v>
      </c>
      <c r="B7" s="38" t="s">
        <v>34</v>
      </c>
      <c r="C7" s="38" t="s">
        <v>73</v>
      </c>
      <c r="D7" s="38" t="s">
        <v>50</v>
      </c>
      <c r="E7" s="38" t="s">
        <v>1</v>
      </c>
      <c r="F7" s="38" t="s">
        <v>5</v>
      </c>
      <c r="G7" s="39" t="s">
        <v>4</v>
      </c>
      <c r="H7" s="37" t="s">
        <v>10</v>
      </c>
      <c r="I7" s="38" t="s">
        <v>11</v>
      </c>
      <c r="J7" s="38" t="s">
        <v>90</v>
      </c>
      <c r="K7" s="39" t="s">
        <v>84</v>
      </c>
      <c r="L7" s="40" t="s">
        <v>89</v>
      </c>
      <c r="M7" s="37" t="s">
        <v>85</v>
      </c>
      <c r="N7" s="38" t="s">
        <v>86</v>
      </c>
      <c r="O7" s="38" t="s">
        <v>20</v>
      </c>
      <c r="P7" s="38" t="s">
        <v>21</v>
      </c>
      <c r="Q7" s="38" t="s">
        <v>87</v>
      </c>
      <c r="R7" s="39" t="s">
        <v>75</v>
      </c>
      <c r="S7" s="41" t="s">
        <v>2</v>
      </c>
      <c r="T7" s="42" t="s">
        <v>6</v>
      </c>
      <c r="U7" s="42" t="s">
        <v>7</v>
      </c>
      <c r="V7" s="42" t="s">
        <v>8</v>
      </c>
      <c r="W7" s="43" t="s">
        <v>13</v>
      </c>
      <c r="X7" s="40" t="s">
        <v>42</v>
      </c>
      <c r="Y7" s="41" t="s">
        <v>43</v>
      </c>
      <c r="Z7" s="42" t="s">
        <v>88</v>
      </c>
      <c r="AA7" s="42" t="s">
        <v>23</v>
      </c>
      <c r="AB7" s="42" t="s">
        <v>32</v>
      </c>
      <c r="AC7" s="44" t="s">
        <v>74</v>
      </c>
      <c r="AD7" s="38" t="s">
        <v>29</v>
      </c>
      <c r="AE7" s="39" t="s">
        <v>25</v>
      </c>
      <c r="AF7" s="37" t="s">
        <v>3</v>
      </c>
      <c r="AG7" s="38" t="s">
        <v>30</v>
      </c>
      <c r="AH7" s="45" t="s">
        <v>26</v>
      </c>
      <c r="AI7" s="46" t="s">
        <v>25</v>
      </c>
      <c r="AJ7" s="47" t="s">
        <v>26</v>
      </c>
      <c r="AM7" s="16"/>
      <c r="AN7" s="16"/>
      <c r="AO7" s="16"/>
    </row>
    <row r="8" spans="1:41" s="17" customFormat="1" ht="15">
      <c r="A8" s="125"/>
      <c r="B8" s="126"/>
      <c r="C8" s="127">
        <v>0</v>
      </c>
      <c r="D8" s="126" t="s">
        <v>14</v>
      </c>
      <c r="E8" s="126" t="s">
        <v>77</v>
      </c>
      <c r="F8" s="126" t="s">
        <v>16</v>
      </c>
      <c r="G8" s="128" t="s">
        <v>16</v>
      </c>
      <c r="H8" s="129">
        <v>0</v>
      </c>
      <c r="I8" s="130" t="s">
        <v>17</v>
      </c>
      <c r="J8" s="130" t="s">
        <v>18</v>
      </c>
      <c r="K8" s="131"/>
      <c r="L8" s="132" t="s">
        <v>18</v>
      </c>
      <c r="M8" s="133" t="s">
        <v>0</v>
      </c>
      <c r="N8" s="134" t="s">
        <v>0</v>
      </c>
      <c r="O8" s="134" t="s">
        <v>0</v>
      </c>
      <c r="P8" s="135" t="s">
        <v>0</v>
      </c>
      <c r="Q8" s="134" t="s">
        <v>0</v>
      </c>
      <c r="R8" s="136" t="s">
        <v>0</v>
      </c>
      <c r="S8" s="137">
        <v>0</v>
      </c>
      <c r="T8" s="138"/>
      <c r="U8" s="138"/>
      <c r="V8" s="138"/>
      <c r="W8" s="139"/>
      <c r="X8" s="140" t="s">
        <v>15</v>
      </c>
      <c r="Y8" s="141" t="s">
        <v>15</v>
      </c>
      <c r="Z8" s="138" t="s">
        <v>15</v>
      </c>
      <c r="AA8" s="138" t="s">
        <v>15</v>
      </c>
      <c r="AB8" s="138" t="s">
        <v>15</v>
      </c>
      <c r="AC8" s="142" t="s">
        <v>15</v>
      </c>
      <c r="AD8" s="135" t="s">
        <v>15</v>
      </c>
      <c r="AE8" s="136"/>
      <c r="AF8" s="133" t="s">
        <v>15</v>
      </c>
      <c r="AG8" s="143" t="s">
        <v>15</v>
      </c>
      <c r="AH8" s="144"/>
      <c r="AI8" s="48"/>
      <c r="AJ8" s="49"/>
      <c r="AN8" s="18"/>
      <c r="AO8" s="18"/>
    </row>
    <row r="9" spans="1:41" s="21" customFormat="1" ht="29.25" customHeight="1">
      <c r="A9" s="145" t="s">
        <v>80</v>
      </c>
      <c r="B9" s="146" t="s">
        <v>35</v>
      </c>
      <c r="C9" s="146">
        <v>11.25</v>
      </c>
      <c r="D9" s="146">
        <v>60</v>
      </c>
      <c r="E9" s="146">
        <v>75</v>
      </c>
      <c r="F9" s="147">
        <v>0</v>
      </c>
      <c r="G9" s="148">
        <v>0</v>
      </c>
      <c r="H9" s="149">
        <v>30</v>
      </c>
      <c r="I9" s="150">
        <v>20</v>
      </c>
      <c r="J9" s="151">
        <v>1.8</v>
      </c>
      <c r="K9" s="152">
        <v>0.3</v>
      </c>
      <c r="L9" s="153">
        <v>2.4</v>
      </c>
      <c r="M9" s="154">
        <f>1-N9/2+E9/1000/2</f>
        <v>0.88749999999999996</v>
      </c>
      <c r="N9" s="155">
        <v>0.3</v>
      </c>
      <c r="O9" s="155">
        <v>0.3</v>
      </c>
      <c r="P9" s="156">
        <f>VLOOKUP(E9,Ancho_zanja[],2,FALSE)</f>
        <v>0.6</v>
      </c>
      <c r="Q9" s="155">
        <v>0</v>
      </c>
      <c r="R9" s="157">
        <f>M9+N9/2-E9/1000/2</f>
        <v>0.99999999999999989</v>
      </c>
      <c r="S9" s="158">
        <f t="shared" ref="S9:S29" si="0">+ATAN(G9-F9)*180/PI()</f>
        <v>0</v>
      </c>
      <c r="T9" s="159">
        <f t="shared" ref="T9:T29" si="1">+(TAN((45-H9/2)*PI()/180))^2</f>
        <v>0.33333333333333331</v>
      </c>
      <c r="U9" s="160">
        <f>1-SIN(H9*PI()/180)</f>
        <v>0.5</v>
      </c>
      <c r="V9" s="159">
        <f>1/T9</f>
        <v>3</v>
      </c>
      <c r="W9" s="161">
        <f t="shared" ref="W9:W29" si="2">+IF($Q$3=1,V9-T9,U9)</f>
        <v>0.5</v>
      </c>
      <c r="X9" s="162">
        <f>+P9*O9*N9*L9-PI()*(E9/1000)^2/4*O9*L9</f>
        <v>0.12641913743824032</v>
      </c>
      <c r="Y9" s="163">
        <f t="shared" ref="Y9:Y29" si="3">+P9*O9*M9*J9</f>
        <v>0.28754999999999997</v>
      </c>
      <c r="Z9" s="164">
        <f t="shared" ref="Z9:Z27" si="4">+Y9+X9</f>
        <v>0.41396913743824026</v>
      </c>
      <c r="AA9" s="164">
        <f t="shared" ref="AA9:AA29" si="5">+W9*J9*(2*M9+N9-2*Q9)*N9*O9/2</f>
        <v>8.4037499999999987E-2</v>
      </c>
      <c r="AB9" s="164">
        <f t="shared" ref="AB9:AB29" si="6">+IF($AD$3,Y9+X9+AF9,X9+AF9)*K9</f>
        <v>3.7925741231472097E-2</v>
      </c>
      <c r="AC9" s="165">
        <f>IF(B9="Codo",2*D9*PI()*((E9/1000)^2)/4*SIN(C9*PI()/180/2),D9*PI()*((E9/1000)^2)/4)</f>
        <v>5.1963175347507121E-2</v>
      </c>
      <c r="AD9" s="166">
        <f t="shared" ref="AD9:AD21" si="7">+IF($AD$4,AB9+AA9,AA9)</f>
        <v>0.12196324123147209</v>
      </c>
      <c r="AE9" s="167" t="str">
        <f>IFERROR(IF(AI9&lt;1,CONCATENATE(ROUND(AI9,2)," No cumple"),CONCATENATE(ROUND(AI9,2)," Cumple")),"No hay codo horiz.")</f>
        <v>2.35 Cumple</v>
      </c>
      <c r="AF9" s="168">
        <f>2*D9*PI()*((E9/1000)^2)/4*SIN(ATAN(G9-F9)/2)</f>
        <v>0</v>
      </c>
      <c r="AG9" s="166" t="str">
        <f t="shared" ref="AG9:AG29" si="8">IF(S9=0,"",IF(AF9&gt;0,I9*O9*P9,IF($AF$3,Y9+X9,X9)))</f>
        <v/>
      </c>
      <c r="AH9" s="169" t="str">
        <f t="shared" ref="AH9:AH29" si="9">IF(S9=0,"No hay codo vertical",IF(S9&gt;0,IF(AJ9&gt;1,CONCATENATE(ROUND(AJ9,2)," Concava Cumple"),CONCATENATE(ROUND(AJ9,2)," Concava No cumple")),IF(AJ9&gt;1,CONCATENATE(ROUND(AJ9,2)," Convexa Cumple"),CONCATENATE(ROUND(AJ9,2)," Convexa No cumple"))))</f>
        <v>No hay codo vertical</v>
      </c>
      <c r="AI9" s="50">
        <f>AD9/AC9</f>
        <v>2.3471090905402714</v>
      </c>
      <c r="AJ9" s="51">
        <f t="shared" ref="AJ9:AJ29" si="10">+IF(S9&gt;=0,IF(S9&gt;0,AG9/ABS(AF9),0),AG9/ABS(AF9))</f>
        <v>0</v>
      </c>
      <c r="AM9" s="22"/>
      <c r="AN9" s="22"/>
      <c r="AO9" s="22"/>
    </row>
    <row r="10" spans="1:41" s="21" customFormat="1" ht="29.25" customHeight="1">
      <c r="A10" s="145" t="s">
        <v>81</v>
      </c>
      <c r="B10" s="146" t="s">
        <v>35</v>
      </c>
      <c r="C10" s="146">
        <v>11.25</v>
      </c>
      <c r="D10" s="146">
        <v>60</v>
      </c>
      <c r="E10" s="146">
        <v>75</v>
      </c>
      <c r="F10" s="147">
        <v>0</v>
      </c>
      <c r="G10" s="148">
        <v>0.1</v>
      </c>
      <c r="H10" s="149">
        <v>30</v>
      </c>
      <c r="I10" s="150">
        <v>20</v>
      </c>
      <c r="J10" s="151">
        <v>1.8</v>
      </c>
      <c r="K10" s="152">
        <v>0.3</v>
      </c>
      <c r="L10" s="153">
        <v>2.4</v>
      </c>
      <c r="M10" s="154">
        <f>1-N10/2+E10/1000/2</f>
        <v>0.88749999999999996</v>
      </c>
      <c r="N10" s="155">
        <v>0.3</v>
      </c>
      <c r="O10" s="155">
        <v>0.3</v>
      </c>
      <c r="P10" s="156">
        <f>VLOOKUP(E10,Ancho_zanja[],2,FALSE)</f>
        <v>0.6</v>
      </c>
      <c r="Q10" s="155">
        <v>0</v>
      </c>
      <c r="R10" s="157">
        <f>M10+N10/2-E10/1000/2</f>
        <v>0.99999999999999989</v>
      </c>
      <c r="S10" s="158">
        <f t="shared" si="0"/>
        <v>5.710593137499643</v>
      </c>
      <c r="T10" s="159">
        <f t="shared" si="1"/>
        <v>0.33333333333333331</v>
      </c>
      <c r="U10" s="160">
        <f t="shared" ref="U10:U29" si="11">1-SIN(H10*PI()/180)</f>
        <v>0.5</v>
      </c>
      <c r="V10" s="159">
        <f t="shared" ref="V10:V29" si="12">1/T10</f>
        <v>3</v>
      </c>
      <c r="W10" s="161">
        <f t="shared" si="2"/>
        <v>0.5</v>
      </c>
      <c r="X10" s="162">
        <f>+P10*O10*N10*L10-PI()*(E10/1000)^2/4*O10*L10</f>
        <v>0.12641913743824032</v>
      </c>
      <c r="Y10" s="163">
        <f t="shared" si="3"/>
        <v>0.28754999999999997</v>
      </c>
      <c r="Z10" s="164">
        <f t="shared" si="4"/>
        <v>0.41396913743824026</v>
      </c>
      <c r="AA10" s="164">
        <f t="shared" si="5"/>
        <v>8.4037499999999987E-2</v>
      </c>
      <c r="AB10" s="164">
        <f t="shared" si="6"/>
        <v>4.5848268200134955E-2</v>
      </c>
      <c r="AC10" s="165">
        <f>IF(B10="Codo",2*D10*PI()*((E10/1000)^2)/4*SIN(C10*PI()/180/2),D10*PI()*((E10/1000)^2)/4)</f>
        <v>5.1963175347507121E-2</v>
      </c>
      <c r="AD10" s="166">
        <f t="shared" si="7"/>
        <v>0.12988576820013495</v>
      </c>
      <c r="AE10" s="167" t="str">
        <f t="shared" ref="AE10:AE29" si="13">IFERROR(IF(AI10&lt;1,CONCATENATE(ROUND(AI10,2)," No cumple"),CONCATENATE(ROUND(AI10,2)," Cumple")),"No hay codo horiz.")</f>
        <v>2.5 Cumple</v>
      </c>
      <c r="AF10" s="168">
        <f>2*D10*PI()*((E10/1000)^2)/4*SIN(ATAN(G10-F10)/2)</f>
        <v>2.6408423228876206E-2</v>
      </c>
      <c r="AG10" s="166">
        <f t="shared" si="8"/>
        <v>3.5999999999999996</v>
      </c>
      <c r="AH10" s="169" t="str">
        <f t="shared" si="9"/>
        <v>136.32 Concava Cumple</v>
      </c>
      <c r="AI10" s="50">
        <f t="shared" ref="AI10:AI29" si="14">AD10/AC10</f>
        <v>2.4995733484629339</v>
      </c>
      <c r="AJ10" s="51">
        <f t="shared" si="10"/>
        <v>136.32014182746022</v>
      </c>
      <c r="AM10" s="22"/>
      <c r="AN10" s="22"/>
      <c r="AO10" s="22"/>
    </row>
    <row r="11" spans="1:41" s="21" customFormat="1" ht="29.25" customHeight="1">
      <c r="A11" s="145" t="s">
        <v>82</v>
      </c>
      <c r="B11" s="146" t="s">
        <v>35</v>
      </c>
      <c r="C11" s="146">
        <v>11.25</v>
      </c>
      <c r="D11" s="146">
        <v>60</v>
      </c>
      <c r="E11" s="146">
        <v>75</v>
      </c>
      <c r="F11" s="147">
        <v>0.1</v>
      </c>
      <c r="G11" s="148">
        <v>0</v>
      </c>
      <c r="H11" s="149">
        <v>30</v>
      </c>
      <c r="I11" s="150">
        <v>20</v>
      </c>
      <c r="J11" s="151">
        <v>1.8</v>
      </c>
      <c r="K11" s="152">
        <v>0.3</v>
      </c>
      <c r="L11" s="153">
        <v>2.4</v>
      </c>
      <c r="M11" s="154">
        <f t="shared" ref="M11:M29" si="15">1-N11/2+E11/1000/2</f>
        <v>0.88749999999999996</v>
      </c>
      <c r="N11" s="155">
        <v>0.3</v>
      </c>
      <c r="O11" s="155">
        <v>0.3</v>
      </c>
      <c r="P11" s="156">
        <f>VLOOKUP(E11,Ancho_zanja[],2,FALSE)</f>
        <v>0.6</v>
      </c>
      <c r="Q11" s="155">
        <v>0</v>
      </c>
      <c r="R11" s="157">
        <f t="shared" ref="R11:R29" si="16">M11+N11/2-E11/1000/2</f>
        <v>0.99999999999999989</v>
      </c>
      <c r="S11" s="158">
        <f t="shared" si="0"/>
        <v>-5.710593137499643</v>
      </c>
      <c r="T11" s="159">
        <f t="shared" si="1"/>
        <v>0.33333333333333331</v>
      </c>
      <c r="U11" s="160">
        <f t="shared" si="11"/>
        <v>0.5</v>
      </c>
      <c r="V11" s="159">
        <f t="shared" si="12"/>
        <v>3</v>
      </c>
      <c r="W11" s="161">
        <f t="shared" si="2"/>
        <v>0.5</v>
      </c>
      <c r="X11" s="162">
        <f t="shared" ref="X11:X29" si="17">+P11*O11*N11*L11-PI()*(E11/1000)^2/4*O11*L11</f>
        <v>0.12641913743824032</v>
      </c>
      <c r="Y11" s="163">
        <f t="shared" si="3"/>
        <v>0.28754999999999997</v>
      </c>
      <c r="Z11" s="164">
        <f t="shared" si="4"/>
        <v>0.41396913743824026</v>
      </c>
      <c r="AA11" s="164">
        <f t="shared" si="5"/>
        <v>8.4037499999999987E-2</v>
      </c>
      <c r="AB11" s="164">
        <f t="shared" si="6"/>
        <v>3.0003214262809233E-2</v>
      </c>
      <c r="AC11" s="165">
        <f t="shared" ref="AC11:AC21" si="18">IF(B11="Codo",2*D11*PI()*((E11/1000)^2)/4*SIN(C11*PI()/180/2),D11*PI()*((E11/1000)^2)/4)</f>
        <v>5.1963175347507121E-2</v>
      </c>
      <c r="AD11" s="166">
        <f t="shared" si="7"/>
        <v>0.11404071426280922</v>
      </c>
      <c r="AE11" s="167" t="str">
        <f t="shared" si="13"/>
        <v>2.19 Cumple</v>
      </c>
      <c r="AF11" s="168">
        <f t="shared" ref="AF11:AF21" si="19">2*D11*PI()*((E11/1000)^2)/4*SIN(ATAN(G11-F11)/2)</f>
        <v>-2.6408423228876206E-2</v>
      </c>
      <c r="AG11" s="166">
        <f t="shared" si="8"/>
        <v>0.12641913743824032</v>
      </c>
      <c r="AH11" s="169" t="str">
        <f t="shared" si="9"/>
        <v>4.79 Convexa Cumple</v>
      </c>
      <c r="AI11" s="50">
        <f t="shared" si="14"/>
        <v>2.1946448326176089</v>
      </c>
      <c r="AJ11" s="51">
        <f t="shared" si="10"/>
        <v>4.7870763181350302</v>
      </c>
      <c r="AM11" s="22"/>
      <c r="AN11" s="22"/>
      <c r="AO11" s="22"/>
    </row>
    <row r="12" spans="1:41" s="21" customFormat="1" ht="29.25" customHeight="1">
      <c r="A12" s="145"/>
      <c r="B12" s="146"/>
      <c r="C12" s="146"/>
      <c r="D12" s="146"/>
      <c r="E12" s="146"/>
      <c r="F12" s="147"/>
      <c r="G12" s="148"/>
      <c r="H12" s="149"/>
      <c r="I12" s="150"/>
      <c r="J12" s="151"/>
      <c r="K12" s="152"/>
      <c r="L12" s="153"/>
      <c r="M12" s="154">
        <f t="shared" si="15"/>
        <v>1</v>
      </c>
      <c r="N12" s="155"/>
      <c r="O12" s="155"/>
      <c r="P12" s="156" t="e">
        <f>VLOOKUP(E12,Ancho_zanja[],2,FALSE)</f>
        <v>#N/A</v>
      </c>
      <c r="Q12" s="155"/>
      <c r="R12" s="157">
        <f t="shared" si="16"/>
        <v>1</v>
      </c>
      <c r="S12" s="158">
        <f t="shared" si="0"/>
        <v>0</v>
      </c>
      <c r="T12" s="159">
        <f t="shared" si="1"/>
        <v>0.99999999999999978</v>
      </c>
      <c r="U12" s="160">
        <f t="shared" si="11"/>
        <v>1</v>
      </c>
      <c r="V12" s="159">
        <f t="shared" si="12"/>
        <v>1.0000000000000002</v>
      </c>
      <c r="W12" s="161">
        <f t="shared" si="2"/>
        <v>1</v>
      </c>
      <c r="X12" s="162" t="e">
        <f t="shared" si="17"/>
        <v>#N/A</v>
      </c>
      <c r="Y12" s="163" t="e">
        <f t="shared" si="3"/>
        <v>#N/A</v>
      </c>
      <c r="Z12" s="164" t="e">
        <f t="shared" si="4"/>
        <v>#N/A</v>
      </c>
      <c r="AA12" s="164">
        <f t="shared" si="5"/>
        <v>0</v>
      </c>
      <c r="AB12" s="164" t="e">
        <f t="shared" si="6"/>
        <v>#N/A</v>
      </c>
      <c r="AC12" s="165">
        <f t="shared" si="18"/>
        <v>0</v>
      </c>
      <c r="AD12" s="166" t="e">
        <f t="shared" si="7"/>
        <v>#N/A</v>
      </c>
      <c r="AE12" s="167" t="str">
        <f t="shared" si="13"/>
        <v>No hay codo horiz.</v>
      </c>
      <c r="AF12" s="168">
        <f t="shared" si="19"/>
        <v>0</v>
      </c>
      <c r="AG12" s="166" t="str">
        <f t="shared" si="8"/>
        <v/>
      </c>
      <c r="AH12" s="169" t="str">
        <f t="shared" si="9"/>
        <v>No hay codo vertical</v>
      </c>
      <c r="AI12" s="50" t="e">
        <f t="shared" si="14"/>
        <v>#N/A</v>
      </c>
      <c r="AJ12" s="51">
        <f t="shared" si="10"/>
        <v>0</v>
      </c>
      <c r="AM12" s="22"/>
      <c r="AN12" s="22"/>
      <c r="AO12" s="22"/>
    </row>
    <row r="13" spans="1:41" s="21" customFormat="1" ht="29.25" customHeight="1">
      <c r="A13" s="145"/>
      <c r="B13" s="146"/>
      <c r="C13" s="146"/>
      <c r="D13" s="146"/>
      <c r="E13" s="146"/>
      <c r="F13" s="147"/>
      <c r="G13" s="148"/>
      <c r="H13" s="149"/>
      <c r="I13" s="150"/>
      <c r="J13" s="151"/>
      <c r="K13" s="152"/>
      <c r="L13" s="153"/>
      <c r="M13" s="154">
        <f t="shared" si="15"/>
        <v>1</v>
      </c>
      <c r="N13" s="155"/>
      <c r="O13" s="155"/>
      <c r="P13" s="156" t="e">
        <f>VLOOKUP(E13,Ancho_zanja[],2,FALSE)</f>
        <v>#N/A</v>
      </c>
      <c r="Q13" s="155"/>
      <c r="R13" s="157">
        <f t="shared" si="16"/>
        <v>1</v>
      </c>
      <c r="S13" s="158">
        <f t="shared" si="0"/>
        <v>0</v>
      </c>
      <c r="T13" s="159">
        <f t="shared" si="1"/>
        <v>0.99999999999999978</v>
      </c>
      <c r="U13" s="160">
        <f t="shared" si="11"/>
        <v>1</v>
      </c>
      <c r="V13" s="159">
        <f t="shared" si="12"/>
        <v>1.0000000000000002</v>
      </c>
      <c r="W13" s="161">
        <f t="shared" si="2"/>
        <v>1</v>
      </c>
      <c r="X13" s="162" t="e">
        <f t="shared" si="17"/>
        <v>#N/A</v>
      </c>
      <c r="Y13" s="163" t="e">
        <f t="shared" si="3"/>
        <v>#N/A</v>
      </c>
      <c r="Z13" s="164" t="e">
        <f t="shared" si="4"/>
        <v>#N/A</v>
      </c>
      <c r="AA13" s="164">
        <f t="shared" si="5"/>
        <v>0</v>
      </c>
      <c r="AB13" s="164" t="e">
        <f t="shared" si="6"/>
        <v>#N/A</v>
      </c>
      <c r="AC13" s="165">
        <f t="shared" si="18"/>
        <v>0</v>
      </c>
      <c r="AD13" s="166" t="e">
        <f t="shared" si="7"/>
        <v>#N/A</v>
      </c>
      <c r="AE13" s="167" t="str">
        <f t="shared" si="13"/>
        <v>No hay codo horiz.</v>
      </c>
      <c r="AF13" s="168">
        <f t="shared" si="19"/>
        <v>0</v>
      </c>
      <c r="AG13" s="166" t="str">
        <f t="shared" si="8"/>
        <v/>
      </c>
      <c r="AH13" s="169" t="str">
        <f t="shared" si="9"/>
        <v>No hay codo vertical</v>
      </c>
      <c r="AI13" s="50" t="e">
        <f t="shared" si="14"/>
        <v>#N/A</v>
      </c>
      <c r="AJ13" s="51">
        <f t="shared" si="10"/>
        <v>0</v>
      </c>
      <c r="AM13" s="22"/>
      <c r="AN13" s="22"/>
      <c r="AO13" s="22"/>
    </row>
    <row r="14" spans="1:41" s="21" customFormat="1" ht="29.25" customHeight="1">
      <c r="A14" s="145"/>
      <c r="B14" s="146"/>
      <c r="C14" s="146"/>
      <c r="D14" s="146"/>
      <c r="E14" s="146"/>
      <c r="F14" s="147"/>
      <c r="G14" s="148"/>
      <c r="H14" s="149"/>
      <c r="I14" s="150"/>
      <c r="J14" s="151"/>
      <c r="K14" s="152"/>
      <c r="L14" s="153"/>
      <c r="M14" s="154">
        <f t="shared" si="15"/>
        <v>1</v>
      </c>
      <c r="N14" s="155"/>
      <c r="O14" s="155"/>
      <c r="P14" s="156" t="e">
        <f>VLOOKUP(E14,Ancho_zanja[],2,FALSE)</f>
        <v>#N/A</v>
      </c>
      <c r="Q14" s="155"/>
      <c r="R14" s="157">
        <f t="shared" si="16"/>
        <v>1</v>
      </c>
      <c r="S14" s="158">
        <f t="shared" si="0"/>
        <v>0</v>
      </c>
      <c r="T14" s="159">
        <f t="shared" si="1"/>
        <v>0.99999999999999978</v>
      </c>
      <c r="U14" s="160">
        <f t="shared" si="11"/>
        <v>1</v>
      </c>
      <c r="V14" s="159">
        <f t="shared" si="12"/>
        <v>1.0000000000000002</v>
      </c>
      <c r="W14" s="161">
        <f t="shared" si="2"/>
        <v>1</v>
      </c>
      <c r="X14" s="162" t="e">
        <f t="shared" si="17"/>
        <v>#N/A</v>
      </c>
      <c r="Y14" s="163" t="e">
        <f t="shared" si="3"/>
        <v>#N/A</v>
      </c>
      <c r="Z14" s="164" t="e">
        <f t="shared" si="4"/>
        <v>#N/A</v>
      </c>
      <c r="AA14" s="164">
        <f t="shared" si="5"/>
        <v>0</v>
      </c>
      <c r="AB14" s="164" t="e">
        <f t="shared" si="6"/>
        <v>#N/A</v>
      </c>
      <c r="AC14" s="165">
        <f t="shared" si="18"/>
        <v>0</v>
      </c>
      <c r="AD14" s="166" t="e">
        <f t="shared" si="7"/>
        <v>#N/A</v>
      </c>
      <c r="AE14" s="167" t="str">
        <f t="shared" si="13"/>
        <v>No hay codo horiz.</v>
      </c>
      <c r="AF14" s="168">
        <f t="shared" si="19"/>
        <v>0</v>
      </c>
      <c r="AG14" s="166" t="str">
        <f t="shared" si="8"/>
        <v/>
      </c>
      <c r="AH14" s="169" t="str">
        <f t="shared" si="9"/>
        <v>No hay codo vertical</v>
      </c>
      <c r="AI14" s="50" t="e">
        <f t="shared" si="14"/>
        <v>#N/A</v>
      </c>
      <c r="AJ14" s="51">
        <f t="shared" si="10"/>
        <v>0</v>
      </c>
      <c r="AM14" s="22"/>
      <c r="AN14" s="22"/>
      <c r="AO14" s="22"/>
    </row>
    <row r="15" spans="1:41" s="21" customFormat="1" ht="29.25" customHeight="1">
      <c r="A15" s="145"/>
      <c r="B15" s="146"/>
      <c r="C15" s="146"/>
      <c r="D15" s="146"/>
      <c r="E15" s="146"/>
      <c r="F15" s="147"/>
      <c r="G15" s="148"/>
      <c r="H15" s="149"/>
      <c r="I15" s="150"/>
      <c r="J15" s="151"/>
      <c r="K15" s="152"/>
      <c r="L15" s="153"/>
      <c r="M15" s="154">
        <f t="shared" si="15"/>
        <v>1</v>
      </c>
      <c r="N15" s="155"/>
      <c r="O15" s="155"/>
      <c r="P15" s="156" t="e">
        <f>VLOOKUP(E15,Ancho_zanja[],2,FALSE)</f>
        <v>#N/A</v>
      </c>
      <c r="Q15" s="155"/>
      <c r="R15" s="157">
        <f t="shared" si="16"/>
        <v>1</v>
      </c>
      <c r="S15" s="158">
        <f t="shared" si="0"/>
        <v>0</v>
      </c>
      <c r="T15" s="159">
        <f t="shared" si="1"/>
        <v>0.99999999999999978</v>
      </c>
      <c r="U15" s="160">
        <f t="shared" si="11"/>
        <v>1</v>
      </c>
      <c r="V15" s="159">
        <f t="shared" si="12"/>
        <v>1.0000000000000002</v>
      </c>
      <c r="W15" s="161">
        <f t="shared" si="2"/>
        <v>1</v>
      </c>
      <c r="X15" s="162" t="e">
        <f t="shared" si="17"/>
        <v>#N/A</v>
      </c>
      <c r="Y15" s="163" t="e">
        <f t="shared" si="3"/>
        <v>#N/A</v>
      </c>
      <c r="Z15" s="164" t="e">
        <f t="shared" si="4"/>
        <v>#N/A</v>
      </c>
      <c r="AA15" s="164">
        <f t="shared" si="5"/>
        <v>0</v>
      </c>
      <c r="AB15" s="164" t="e">
        <f t="shared" si="6"/>
        <v>#N/A</v>
      </c>
      <c r="AC15" s="165">
        <f t="shared" si="18"/>
        <v>0</v>
      </c>
      <c r="AD15" s="166" t="e">
        <f t="shared" si="7"/>
        <v>#N/A</v>
      </c>
      <c r="AE15" s="167" t="str">
        <f t="shared" si="13"/>
        <v>No hay codo horiz.</v>
      </c>
      <c r="AF15" s="168">
        <f t="shared" si="19"/>
        <v>0</v>
      </c>
      <c r="AG15" s="166" t="str">
        <f t="shared" si="8"/>
        <v/>
      </c>
      <c r="AH15" s="169" t="str">
        <f t="shared" si="9"/>
        <v>No hay codo vertical</v>
      </c>
      <c r="AI15" s="50" t="e">
        <f t="shared" si="14"/>
        <v>#N/A</v>
      </c>
      <c r="AJ15" s="51">
        <f t="shared" si="10"/>
        <v>0</v>
      </c>
      <c r="AM15" s="22"/>
      <c r="AN15" s="22"/>
      <c r="AO15" s="22"/>
    </row>
    <row r="16" spans="1:41" s="21" customFormat="1" ht="29.25" customHeight="1">
      <c r="A16" s="145"/>
      <c r="B16" s="146"/>
      <c r="C16" s="146"/>
      <c r="D16" s="146"/>
      <c r="E16" s="146"/>
      <c r="F16" s="147"/>
      <c r="G16" s="148"/>
      <c r="H16" s="149"/>
      <c r="I16" s="150"/>
      <c r="J16" s="151"/>
      <c r="K16" s="152"/>
      <c r="L16" s="153"/>
      <c r="M16" s="154">
        <f t="shared" si="15"/>
        <v>1</v>
      </c>
      <c r="N16" s="155"/>
      <c r="O16" s="155"/>
      <c r="P16" s="156" t="e">
        <f>VLOOKUP(E16,Ancho_zanja[],2,FALSE)</f>
        <v>#N/A</v>
      </c>
      <c r="Q16" s="155"/>
      <c r="R16" s="157">
        <f t="shared" si="16"/>
        <v>1</v>
      </c>
      <c r="S16" s="158">
        <f t="shared" si="0"/>
        <v>0</v>
      </c>
      <c r="T16" s="159">
        <f t="shared" si="1"/>
        <v>0.99999999999999978</v>
      </c>
      <c r="U16" s="160">
        <f t="shared" si="11"/>
        <v>1</v>
      </c>
      <c r="V16" s="159">
        <f t="shared" si="12"/>
        <v>1.0000000000000002</v>
      </c>
      <c r="W16" s="161">
        <f t="shared" si="2"/>
        <v>1</v>
      </c>
      <c r="X16" s="162" t="e">
        <f t="shared" si="17"/>
        <v>#N/A</v>
      </c>
      <c r="Y16" s="163" t="e">
        <f t="shared" si="3"/>
        <v>#N/A</v>
      </c>
      <c r="Z16" s="164" t="e">
        <f t="shared" si="4"/>
        <v>#N/A</v>
      </c>
      <c r="AA16" s="164">
        <f t="shared" si="5"/>
        <v>0</v>
      </c>
      <c r="AB16" s="164" t="e">
        <f t="shared" si="6"/>
        <v>#N/A</v>
      </c>
      <c r="AC16" s="165">
        <f t="shared" si="18"/>
        <v>0</v>
      </c>
      <c r="AD16" s="166" t="e">
        <f t="shared" si="7"/>
        <v>#N/A</v>
      </c>
      <c r="AE16" s="167" t="str">
        <f t="shared" si="13"/>
        <v>No hay codo horiz.</v>
      </c>
      <c r="AF16" s="168">
        <f t="shared" si="19"/>
        <v>0</v>
      </c>
      <c r="AG16" s="166" t="str">
        <f t="shared" si="8"/>
        <v/>
      </c>
      <c r="AH16" s="169" t="str">
        <f t="shared" si="9"/>
        <v>No hay codo vertical</v>
      </c>
      <c r="AI16" s="50" t="e">
        <f t="shared" si="14"/>
        <v>#N/A</v>
      </c>
      <c r="AJ16" s="51">
        <f t="shared" si="10"/>
        <v>0</v>
      </c>
      <c r="AM16" s="22"/>
      <c r="AN16" s="22"/>
      <c r="AO16" s="22"/>
    </row>
    <row r="17" spans="1:41" s="21" customFormat="1" ht="29.25" customHeight="1">
      <c r="A17" s="145"/>
      <c r="B17" s="146"/>
      <c r="C17" s="146"/>
      <c r="D17" s="146"/>
      <c r="E17" s="146"/>
      <c r="F17" s="147"/>
      <c r="G17" s="148"/>
      <c r="H17" s="149"/>
      <c r="I17" s="150"/>
      <c r="J17" s="151"/>
      <c r="K17" s="152"/>
      <c r="L17" s="153"/>
      <c r="M17" s="154">
        <f t="shared" si="15"/>
        <v>1</v>
      </c>
      <c r="N17" s="155"/>
      <c r="O17" s="155"/>
      <c r="P17" s="156" t="e">
        <f>VLOOKUP(E17,Ancho_zanja[],2,FALSE)</f>
        <v>#N/A</v>
      </c>
      <c r="Q17" s="155"/>
      <c r="R17" s="157">
        <f t="shared" si="16"/>
        <v>1</v>
      </c>
      <c r="S17" s="158">
        <f t="shared" si="0"/>
        <v>0</v>
      </c>
      <c r="T17" s="159">
        <f t="shared" si="1"/>
        <v>0.99999999999999978</v>
      </c>
      <c r="U17" s="160">
        <f t="shared" si="11"/>
        <v>1</v>
      </c>
      <c r="V17" s="159">
        <f t="shared" si="12"/>
        <v>1.0000000000000002</v>
      </c>
      <c r="W17" s="161">
        <f t="shared" si="2"/>
        <v>1</v>
      </c>
      <c r="X17" s="162" t="e">
        <f t="shared" si="17"/>
        <v>#N/A</v>
      </c>
      <c r="Y17" s="163" t="e">
        <f t="shared" si="3"/>
        <v>#N/A</v>
      </c>
      <c r="Z17" s="164" t="e">
        <f t="shared" si="4"/>
        <v>#N/A</v>
      </c>
      <c r="AA17" s="164">
        <f t="shared" si="5"/>
        <v>0</v>
      </c>
      <c r="AB17" s="164" t="e">
        <f t="shared" si="6"/>
        <v>#N/A</v>
      </c>
      <c r="AC17" s="165">
        <f t="shared" si="18"/>
        <v>0</v>
      </c>
      <c r="AD17" s="166" t="e">
        <f t="shared" si="7"/>
        <v>#N/A</v>
      </c>
      <c r="AE17" s="167" t="str">
        <f t="shared" si="13"/>
        <v>No hay codo horiz.</v>
      </c>
      <c r="AF17" s="168">
        <f t="shared" si="19"/>
        <v>0</v>
      </c>
      <c r="AG17" s="166" t="str">
        <f t="shared" si="8"/>
        <v/>
      </c>
      <c r="AH17" s="169" t="str">
        <f t="shared" si="9"/>
        <v>No hay codo vertical</v>
      </c>
      <c r="AI17" s="50" t="e">
        <f t="shared" si="14"/>
        <v>#N/A</v>
      </c>
      <c r="AJ17" s="51">
        <f t="shared" si="10"/>
        <v>0</v>
      </c>
      <c r="AM17" s="22"/>
      <c r="AN17" s="22"/>
      <c r="AO17" s="22"/>
    </row>
    <row r="18" spans="1:41" s="21" customFormat="1" ht="29.25" customHeight="1">
      <c r="A18" s="145"/>
      <c r="B18" s="146"/>
      <c r="C18" s="146"/>
      <c r="D18" s="146"/>
      <c r="E18" s="146"/>
      <c r="F18" s="147"/>
      <c r="G18" s="148"/>
      <c r="H18" s="149"/>
      <c r="I18" s="150"/>
      <c r="J18" s="151"/>
      <c r="K18" s="152"/>
      <c r="L18" s="153"/>
      <c r="M18" s="154">
        <f t="shared" si="15"/>
        <v>1</v>
      </c>
      <c r="N18" s="155"/>
      <c r="O18" s="155"/>
      <c r="P18" s="156" t="e">
        <f>VLOOKUP(E18,Ancho_zanja[],2,FALSE)</f>
        <v>#N/A</v>
      </c>
      <c r="Q18" s="155"/>
      <c r="R18" s="157">
        <f t="shared" si="16"/>
        <v>1</v>
      </c>
      <c r="S18" s="158">
        <f t="shared" si="0"/>
        <v>0</v>
      </c>
      <c r="T18" s="159">
        <f t="shared" si="1"/>
        <v>0.99999999999999978</v>
      </c>
      <c r="U18" s="160">
        <f t="shared" si="11"/>
        <v>1</v>
      </c>
      <c r="V18" s="159">
        <f t="shared" si="12"/>
        <v>1.0000000000000002</v>
      </c>
      <c r="W18" s="161">
        <f t="shared" si="2"/>
        <v>1</v>
      </c>
      <c r="X18" s="162" t="e">
        <f t="shared" si="17"/>
        <v>#N/A</v>
      </c>
      <c r="Y18" s="163" t="e">
        <f t="shared" si="3"/>
        <v>#N/A</v>
      </c>
      <c r="Z18" s="164" t="e">
        <f t="shared" si="4"/>
        <v>#N/A</v>
      </c>
      <c r="AA18" s="164">
        <f t="shared" si="5"/>
        <v>0</v>
      </c>
      <c r="AB18" s="164" t="e">
        <f t="shared" si="6"/>
        <v>#N/A</v>
      </c>
      <c r="AC18" s="165">
        <f t="shared" si="18"/>
        <v>0</v>
      </c>
      <c r="AD18" s="166" t="e">
        <f t="shared" si="7"/>
        <v>#N/A</v>
      </c>
      <c r="AE18" s="167" t="str">
        <f t="shared" si="13"/>
        <v>No hay codo horiz.</v>
      </c>
      <c r="AF18" s="168">
        <f t="shared" si="19"/>
        <v>0</v>
      </c>
      <c r="AG18" s="166" t="str">
        <f t="shared" si="8"/>
        <v/>
      </c>
      <c r="AH18" s="169" t="str">
        <f t="shared" si="9"/>
        <v>No hay codo vertical</v>
      </c>
      <c r="AI18" s="50" t="e">
        <f t="shared" si="14"/>
        <v>#N/A</v>
      </c>
      <c r="AJ18" s="51">
        <f t="shared" si="10"/>
        <v>0</v>
      </c>
      <c r="AM18" s="22"/>
      <c r="AN18" s="22"/>
      <c r="AO18" s="22"/>
    </row>
    <row r="19" spans="1:41" s="21" customFormat="1" ht="29.25" customHeight="1">
      <c r="A19" s="145"/>
      <c r="B19" s="146"/>
      <c r="C19" s="146"/>
      <c r="D19" s="146"/>
      <c r="E19" s="146"/>
      <c r="F19" s="147"/>
      <c r="G19" s="148"/>
      <c r="H19" s="149"/>
      <c r="I19" s="150"/>
      <c r="J19" s="151"/>
      <c r="K19" s="152"/>
      <c r="L19" s="153"/>
      <c r="M19" s="154">
        <f t="shared" si="15"/>
        <v>1</v>
      </c>
      <c r="N19" s="155"/>
      <c r="O19" s="155"/>
      <c r="P19" s="156" t="e">
        <f>VLOOKUP(E19,Ancho_zanja[],2,FALSE)</f>
        <v>#N/A</v>
      </c>
      <c r="Q19" s="155"/>
      <c r="R19" s="157">
        <f t="shared" si="16"/>
        <v>1</v>
      </c>
      <c r="S19" s="158">
        <f t="shared" si="0"/>
        <v>0</v>
      </c>
      <c r="T19" s="159">
        <f t="shared" si="1"/>
        <v>0.99999999999999978</v>
      </c>
      <c r="U19" s="160">
        <f t="shared" si="11"/>
        <v>1</v>
      </c>
      <c r="V19" s="159">
        <f t="shared" si="12"/>
        <v>1.0000000000000002</v>
      </c>
      <c r="W19" s="161">
        <f t="shared" si="2"/>
        <v>1</v>
      </c>
      <c r="X19" s="162" t="e">
        <f t="shared" si="17"/>
        <v>#N/A</v>
      </c>
      <c r="Y19" s="163" t="e">
        <f t="shared" si="3"/>
        <v>#N/A</v>
      </c>
      <c r="Z19" s="164" t="e">
        <f t="shared" si="4"/>
        <v>#N/A</v>
      </c>
      <c r="AA19" s="164">
        <f t="shared" si="5"/>
        <v>0</v>
      </c>
      <c r="AB19" s="164" t="e">
        <f t="shared" si="6"/>
        <v>#N/A</v>
      </c>
      <c r="AC19" s="165">
        <f t="shared" si="18"/>
        <v>0</v>
      </c>
      <c r="AD19" s="166" t="e">
        <f t="shared" si="7"/>
        <v>#N/A</v>
      </c>
      <c r="AE19" s="167" t="str">
        <f t="shared" si="13"/>
        <v>No hay codo horiz.</v>
      </c>
      <c r="AF19" s="168">
        <f t="shared" si="19"/>
        <v>0</v>
      </c>
      <c r="AG19" s="166" t="str">
        <f t="shared" si="8"/>
        <v/>
      </c>
      <c r="AH19" s="169" t="str">
        <f t="shared" si="9"/>
        <v>No hay codo vertical</v>
      </c>
      <c r="AI19" s="50" t="e">
        <f t="shared" si="14"/>
        <v>#N/A</v>
      </c>
      <c r="AJ19" s="51">
        <f t="shared" si="10"/>
        <v>0</v>
      </c>
      <c r="AM19" s="22"/>
      <c r="AN19" s="22"/>
      <c r="AO19" s="22"/>
    </row>
    <row r="20" spans="1:41" s="21" customFormat="1" ht="29.25" customHeight="1">
      <c r="A20" s="145"/>
      <c r="B20" s="146"/>
      <c r="C20" s="146"/>
      <c r="D20" s="146"/>
      <c r="E20" s="146"/>
      <c r="F20" s="147"/>
      <c r="G20" s="148"/>
      <c r="H20" s="149"/>
      <c r="I20" s="150"/>
      <c r="J20" s="151"/>
      <c r="K20" s="152"/>
      <c r="L20" s="153"/>
      <c r="M20" s="154">
        <f t="shared" si="15"/>
        <v>1</v>
      </c>
      <c r="N20" s="155"/>
      <c r="O20" s="155"/>
      <c r="P20" s="156" t="e">
        <f>VLOOKUP(E20,Ancho_zanja[],2,FALSE)</f>
        <v>#N/A</v>
      </c>
      <c r="Q20" s="155"/>
      <c r="R20" s="157">
        <f t="shared" si="16"/>
        <v>1</v>
      </c>
      <c r="S20" s="158">
        <f t="shared" si="0"/>
        <v>0</v>
      </c>
      <c r="T20" s="159">
        <f t="shared" si="1"/>
        <v>0.99999999999999978</v>
      </c>
      <c r="U20" s="160">
        <f t="shared" si="11"/>
        <v>1</v>
      </c>
      <c r="V20" s="159">
        <f t="shared" si="12"/>
        <v>1.0000000000000002</v>
      </c>
      <c r="W20" s="161">
        <f t="shared" si="2"/>
        <v>1</v>
      </c>
      <c r="X20" s="162" t="e">
        <f t="shared" si="17"/>
        <v>#N/A</v>
      </c>
      <c r="Y20" s="163" t="e">
        <f t="shared" si="3"/>
        <v>#N/A</v>
      </c>
      <c r="Z20" s="164" t="e">
        <f t="shared" si="4"/>
        <v>#N/A</v>
      </c>
      <c r="AA20" s="164">
        <f t="shared" si="5"/>
        <v>0</v>
      </c>
      <c r="AB20" s="164" t="e">
        <f t="shared" si="6"/>
        <v>#N/A</v>
      </c>
      <c r="AC20" s="165">
        <f t="shared" si="18"/>
        <v>0</v>
      </c>
      <c r="AD20" s="166" t="e">
        <f t="shared" si="7"/>
        <v>#N/A</v>
      </c>
      <c r="AE20" s="167" t="str">
        <f t="shared" si="13"/>
        <v>No hay codo horiz.</v>
      </c>
      <c r="AF20" s="168">
        <f t="shared" si="19"/>
        <v>0</v>
      </c>
      <c r="AG20" s="166" t="str">
        <f t="shared" si="8"/>
        <v/>
      </c>
      <c r="AH20" s="169" t="str">
        <f t="shared" si="9"/>
        <v>No hay codo vertical</v>
      </c>
      <c r="AI20" s="50" t="e">
        <f t="shared" si="14"/>
        <v>#N/A</v>
      </c>
      <c r="AJ20" s="51">
        <f t="shared" si="10"/>
        <v>0</v>
      </c>
      <c r="AM20" s="22"/>
      <c r="AN20" s="22"/>
      <c r="AO20" s="22"/>
    </row>
    <row r="21" spans="1:41" s="21" customFormat="1" ht="29.25" customHeight="1">
      <c r="A21" s="145"/>
      <c r="B21" s="146"/>
      <c r="C21" s="146"/>
      <c r="D21" s="146"/>
      <c r="E21" s="146"/>
      <c r="F21" s="147"/>
      <c r="G21" s="148"/>
      <c r="H21" s="149"/>
      <c r="I21" s="150"/>
      <c r="J21" s="151"/>
      <c r="K21" s="152"/>
      <c r="L21" s="153"/>
      <c r="M21" s="154">
        <f t="shared" si="15"/>
        <v>1</v>
      </c>
      <c r="N21" s="155"/>
      <c r="O21" s="155"/>
      <c r="P21" s="156" t="e">
        <f>VLOOKUP(E21,Ancho_zanja[],2,FALSE)</f>
        <v>#N/A</v>
      </c>
      <c r="Q21" s="155"/>
      <c r="R21" s="157">
        <f t="shared" si="16"/>
        <v>1</v>
      </c>
      <c r="S21" s="158">
        <f t="shared" si="0"/>
        <v>0</v>
      </c>
      <c r="T21" s="159">
        <f t="shared" si="1"/>
        <v>0.99999999999999978</v>
      </c>
      <c r="U21" s="160">
        <f t="shared" si="11"/>
        <v>1</v>
      </c>
      <c r="V21" s="159">
        <f t="shared" si="12"/>
        <v>1.0000000000000002</v>
      </c>
      <c r="W21" s="161">
        <f t="shared" si="2"/>
        <v>1</v>
      </c>
      <c r="X21" s="162" t="e">
        <f t="shared" si="17"/>
        <v>#N/A</v>
      </c>
      <c r="Y21" s="163" t="e">
        <f t="shared" si="3"/>
        <v>#N/A</v>
      </c>
      <c r="Z21" s="164" t="e">
        <f t="shared" si="4"/>
        <v>#N/A</v>
      </c>
      <c r="AA21" s="164">
        <f t="shared" si="5"/>
        <v>0</v>
      </c>
      <c r="AB21" s="164" t="e">
        <f t="shared" si="6"/>
        <v>#N/A</v>
      </c>
      <c r="AC21" s="165">
        <f t="shared" si="18"/>
        <v>0</v>
      </c>
      <c r="AD21" s="166" t="e">
        <f t="shared" si="7"/>
        <v>#N/A</v>
      </c>
      <c r="AE21" s="167" t="str">
        <f t="shared" si="13"/>
        <v>No hay codo horiz.</v>
      </c>
      <c r="AF21" s="168">
        <f t="shared" si="19"/>
        <v>0</v>
      </c>
      <c r="AG21" s="166" t="str">
        <f t="shared" si="8"/>
        <v/>
      </c>
      <c r="AH21" s="169" t="str">
        <f t="shared" si="9"/>
        <v>No hay codo vertical</v>
      </c>
      <c r="AI21" s="50" t="e">
        <f t="shared" si="14"/>
        <v>#N/A</v>
      </c>
      <c r="AJ21" s="51">
        <f t="shared" si="10"/>
        <v>0</v>
      </c>
      <c r="AM21" s="22"/>
      <c r="AN21" s="22"/>
      <c r="AO21" s="22"/>
    </row>
    <row r="22" spans="1:41" s="21" customFormat="1" ht="29.25" customHeight="1">
      <c r="A22" s="145"/>
      <c r="B22" s="146"/>
      <c r="C22" s="146"/>
      <c r="D22" s="146"/>
      <c r="E22" s="146"/>
      <c r="F22" s="147"/>
      <c r="G22" s="148"/>
      <c r="H22" s="149"/>
      <c r="I22" s="150"/>
      <c r="J22" s="151"/>
      <c r="K22" s="152"/>
      <c r="L22" s="153"/>
      <c r="M22" s="154">
        <f t="shared" si="15"/>
        <v>1</v>
      </c>
      <c r="N22" s="155"/>
      <c r="O22" s="155"/>
      <c r="P22" s="156" t="e">
        <f>VLOOKUP(E22,Ancho_zanja[],2,FALSE)</f>
        <v>#N/A</v>
      </c>
      <c r="Q22" s="155"/>
      <c r="R22" s="157">
        <f t="shared" si="16"/>
        <v>1</v>
      </c>
      <c r="S22" s="158">
        <f t="shared" si="0"/>
        <v>0</v>
      </c>
      <c r="T22" s="159">
        <f t="shared" si="1"/>
        <v>0.99999999999999978</v>
      </c>
      <c r="U22" s="160">
        <f t="shared" si="11"/>
        <v>1</v>
      </c>
      <c r="V22" s="159">
        <f t="shared" si="12"/>
        <v>1.0000000000000002</v>
      </c>
      <c r="W22" s="161">
        <f t="shared" si="2"/>
        <v>1</v>
      </c>
      <c r="X22" s="162" t="e">
        <f t="shared" si="17"/>
        <v>#N/A</v>
      </c>
      <c r="Y22" s="163" t="e">
        <f t="shared" si="3"/>
        <v>#N/A</v>
      </c>
      <c r="Z22" s="164" t="e">
        <f t="shared" si="4"/>
        <v>#N/A</v>
      </c>
      <c r="AA22" s="164">
        <f t="shared" si="5"/>
        <v>0</v>
      </c>
      <c r="AB22" s="164" t="e">
        <f t="shared" si="6"/>
        <v>#N/A</v>
      </c>
      <c r="AC22" s="165">
        <f t="shared" ref="AC22:AC27" si="20">IF(B22="Codo",2*D22*PI()*((E22/1000)^2)/4*SIN(C22*PI()/180/2),D22*PI()*((E22/1000)^2)/4)</f>
        <v>0</v>
      </c>
      <c r="AD22" s="166" t="e">
        <f t="shared" ref="AD22:AD27" si="21">+IF($AD$4,AB22+AA22,AA22)</f>
        <v>#N/A</v>
      </c>
      <c r="AE22" s="167" t="str">
        <f t="shared" si="13"/>
        <v>No hay codo horiz.</v>
      </c>
      <c r="AF22" s="168">
        <f t="shared" ref="AF22:AF27" si="22">2*D22*PI()*((E22/1000)^2)/4*SIN(ATAN(G22-F22)/2)</f>
        <v>0</v>
      </c>
      <c r="AG22" s="166" t="str">
        <f t="shared" si="8"/>
        <v/>
      </c>
      <c r="AH22" s="169" t="str">
        <f t="shared" si="9"/>
        <v>No hay codo vertical</v>
      </c>
      <c r="AI22" s="50" t="e">
        <f t="shared" si="14"/>
        <v>#N/A</v>
      </c>
      <c r="AJ22" s="51">
        <f t="shared" si="10"/>
        <v>0</v>
      </c>
      <c r="AM22" s="22"/>
      <c r="AN22" s="22"/>
      <c r="AO22" s="22"/>
    </row>
    <row r="23" spans="1:41" s="21" customFormat="1" ht="29.25" customHeight="1">
      <c r="A23" s="145"/>
      <c r="B23" s="146"/>
      <c r="C23" s="146"/>
      <c r="D23" s="146"/>
      <c r="E23" s="146"/>
      <c r="F23" s="147"/>
      <c r="G23" s="148"/>
      <c r="H23" s="149"/>
      <c r="I23" s="150"/>
      <c r="J23" s="151"/>
      <c r="K23" s="152"/>
      <c r="L23" s="153"/>
      <c r="M23" s="154">
        <f t="shared" si="15"/>
        <v>1</v>
      </c>
      <c r="N23" s="155"/>
      <c r="O23" s="155"/>
      <c r="P23" s="156" t="e">
        <f>VLOOKUP(E23,Ancho_zanja[],2,FALSE)</f>
        <v>#N/A</v>
      </c>
      <c r="Q23" s="155"/>
      <c r="R23" s="157">
        <f t="shared" si="16"/>
        <v>1</v>
      </c>
      <c r="S23" s="158">
        <f t="shared" si="0"/>
        <v>0</v>
      </c>
      <c r="T23" s="159">
        <f t="shared" si="1"/>
        <v>0.99999999999999978</v>
      </c>
      <c r="U23" s="160">
        <f t="shared" si="11"/>
        <v>1</v>
      </c>
      <c r="V23" s="159">
        <f t="shared" si="12"/>
        <v>1.0000000000000002</v>
      </c>
      <c r="W23" s="161">
        <f t="shared" si="2"/>
        <v>1</v>
      </c>
      <c r="X23" s="162" t="e">
        <f t="shared" si="17"/>
        <v>#N/A</v>
      </c>
      <c r="Y23" s="163" t="e">
        <f t="shared" si="3"/>
        <v>#N/A</v>
      </c>
      <c r="Z23" s="164" t="e">
        <f t="shared" si="4"/>
        <v>#N/A</v>
      </c>
      <c r="AA23" s="164">
        <f t="shared" si="5"/>
        <v>0</v>
      </c>
      <c r="AB23" s="164" t="e">
        <f t="shared" si="6"/>
        <v>#N/A</v>
      </c>
      <c r="AC23" s="165">
        <f t="shared" si="20"/>
        <v>0</v>
      </c>
      <c r="AD23" s="166" t="e">
        <f t="shared" si="21"/>
        <v>#N/A</v>
      </c>
      <c r="AE23" s="167" t="str">
        <f t="shared" si="13"/>
        <v>No hay codo horiz.</v>
      </c>
      <c r="AF23" s="168">
        <f t="shared" si="22"/>
        <v>0</v>
      </c>
      <c r="AG23" s="166" t="str">
        <f t="shared" si="8"/>
        <v/>
      </c>
      <c r="AH23" s="169" t="str">
        <f t="shared" si="9"/>
        <v>No hay codo vertical</v>
      </c>
      <c r="AI23" s="50" t="e">
        <f t="shared" si="14"/>
        <v>#N/A</v>
      </c>
      <c r="AJ23" s="51">
        <f t="shared" si="10"/>
        <v>0</v>
      </c>
      <c r="AM23" s="22"/>
      <c r="AN23" s="22"/>
      <c r="AO23" s="22"/>
    </row>
    <row r="24" spans="1:41" s="21" customFormat="1" ht="29.25" customHeight="1">
      <c r="A24" s="145"/>
      <c r="B24" s="146"/>
      <c r="C24" s="146"/>
      <c r="D24" s="146"/>
      <c r="E24" s="146"/>
      <c r="F24" s="147"/>
      <c r="G24" s="148"/>
      <c r="H24" s="149"/>
      <c r="I24" s="150"/>
      <c r="J24" s="151"/>
      <c r="K24" s="152"/>
      <c r="L24" s="153"/>
      <c r="M24" s="154">
        <f t="shared" si="15"/>
        <v>1</v>
      </c>
      <c r="N24" s="155"/>
      <c r="O24" s="155"/>
      <c r="P24" s="156" t="e">
        <f>VLOOKUP(E24,Ancho_zanja[],2,FALSE)</f>
        <v>#N/A</v>
      </c>
      <c r="Q24" s="155"/>
      <c r="R24" s="157">
        <f t="shared" si="16"/>
        <v>1</v>
      </c>
      <c r="S24" s="158">
        <f t="shared" si="0"/>
        <v>0</v>
      </c>
      <c r="T24" s="159">
        <f t="shared" si="1"/>
        <v>0.99999999999999978</v>
      </c>
      <c r="U24" s="160">
        <f t="shared" si="11"/>
        <v>1</v>
      </c>
      <c r="V24" s="159">
        <f t="shared" si="12"/>
        <v>1.0000000000000002</v>
      </c>
      <c r="W24" s="161">
        <f t="shared" si="2"/>
        <v>1</v>
      </c>
      <c r="X24" s="162" t="e">
        <f t="shared" si="17"/>
        <v>#N/A</v>
      </c>
      <c r="Y24" s="163" t="e">
        <f t="shared" si="3"/>
        <v>#N/A</v>
      </c>
      <c r="Z24" s="164" t="e">
        <f t="shared" si="4"/>
        <v>#N/A</v>
      </c>
      <c r="AA24" s="164">
        <f t="shared" si="5"/>
        <v>0</v>
      </c>
      <c r="AB24" s="164" t="e">
        <f t="shared" si="6"/>
        <v>#N/A</v>
      </c>
      <c r="AC24" s="165">
        <f t="shared" si="20"/>
        <v>0</v>
      </c>
      <c r="AD24" s="166" t="e">
        <f t="shared" si="21"/>
        <v>#N/A</v>
      </c>
      <c r="AE24" s="167" t="str">
        <f t="shared" si="13"/>
        <v>No hay codo horiz.</v>
      </c>
      <c r="AF24" s="168">
        <f t="shared" si="22"/>
        <v>0</v>
      </c>
      <c r="AG24" s="166" t="str">
        <f t="shared" si="8"/>
        <v/>
      </c>
      <c r="AH24" s="169" t="str">
        <f t="shared" si="9"/>
        <v>No hay codo vertical</v>
      </c>
      <c r="AI24" s="50" t="e">
        <f t="shared" si="14"/>
        <v>#N/A</v>
      </c>
      <c r="AJ24" s="51">
        <f t="shared" si="10"/>
        <v>0</v>
      </c>
      <c r="AM24" s="22"/>
      <c r="AN24" s="22"/>
      <c r="AO24" s="22"/>
    </row>
    <row r="25" spans="1:41" s="21" customFormat="1" ht="29.25" customHeight="1">
      <c r="A25" s="145"/>
      <c r="B25" s="146"/>
      <c r="C25" s="146"/>
      <c r="D25" s="146"/>
      <c r="E25" s="146"/>
      <c r="F25" s="147"/>
      <c r="G25" s="148"/>
      <c r="H25" s="149"/>
      <c r="I25" s="150"/>
      <c r="J25" s="151"/>
      <c r="K25" s="152"/>
      <c r="L25" s="153"/>
      <c r="M25" s="154">
        <f t="shared" si="15"/>
        <v>1</v>
      </c>
      <c r="N25" s="155"/>
      <c r="O25" s="155"/>
      <c r="P25" s="156" t="e">
        <f>VLOOKUP(E25,Ancho_zanja[],2,FALSE)</f>
        <v>#N/A</v>
      </c>
      <c r="Q25" s="155"/>
      <c r="R25" s="157">
        <f t="shared" si="16"/>
        <v>1</v>
      </c>
      <c r="S25" s="158">
        <f t="shared" si="0"/>
        <v>0</v>
      </c>
      <c r="T25" s="159">
        <f t="shared" si="1"/>
        <v>0.99999999999999978</v>
      </c>
      <c r="U25" s="160">
        <f t="shared" si="11"/>
        <v>1</v>
      </c>
      <c r="V25" s="159">
        <f t="shared" si="12"/>
        <v>1.0000000000000002</v>
      </c>
      <c r="W25" s="161">
        <f t="shared" si="2"/>
        <v>1</v>
      </c>
      <c r="X25" s="162" t="e">
        <f t="shared" si="17"/>
        <v>#N/A</v>
      </c>
      <c r="Y25" s="163" t="e">
        <f t="shared" si="3"/>
        <v>#N/A</v>
      </c>
      <c r="Z25" s="164" t="e">
        <f t="shared" si="4"/>
        <v>#N/A</v>
      </c>
      <c r="AA25" s="164">
        <f t="shared" si="5"/>
        <v>0</v>
      </c>
      <c r="AB25" s="164" t="e">
        <f t="shared" si="6"/>
        <v>#N/A</v>
      </c>
      <c r="AC25" s="165">
        <f t="shared" si="20"/>
        <v>0</v>
      </c>
      <c r="AD25" s="166" t="e">
        <f t="shared" si="21"/>
        <v>#N/A</v>
      </c>
      <c r="AE25" s="167" t="str">
        <f t="shared" si="13"/>
        <v>No hay codo horiz.</v>
      </c>
      <c r="AF25" s="168">
        <f t="shared" si="22"/>
        <v>0</v>
      </c>
      <c r="AG25" s="166" t="str">
        <f t="shared" si="8"/>
        <v/>
      </c>
      <c r="AH25" s="169" t="str">
        <f t="shared" si="9"/>
        <v>No hay codo vertical</v>
      </c>
      <c r="AI25" s="50" t="e">
        <f t="shared" si="14"/>
        <v>#N/A</v>
      </c>
      <c r="AJ25" s="51">
        <f t="shared" si="10"/>
        <v>0</v>
      </c>
      <c r="AM25" s="22"/>
      <c r="AN25" s="22"/>
      <c r="AO25" s="22"/>
    </row>
    <row r="26" spans="1:41" s="21" customFormat="1" ht="29.25" customHeight="1">
      <c r="A26" s="145"/>
      <c r="B26" s="146"/>
      <c r="C26" s="146"/>
      <c r="D26" s="146"/>
      <c r="E26" s="146"/>
      <c r="F26" s="147"/>
      <c r="G26" s="148"/>
      <c r="H26" s="149"/>
      <c r="I26" s="150"/>
      <c r="J26" s="151"/>
      <c r="K26" s="152"/>
      <c r="L26" s="153"/>
      <c r="M26" s="154">
        <f t="shared" si="15"/>
        <v>1</v>
      </c>
      <c r="N26" s="155"/>
      <c r="O26" s="155"/>
      <c r="P26" s="156" t="e">
        <f>VLOOKUP(E26,Ancho_zanja[],2,FALSE)</f>
        <v>#N/A</v>
      </c>
      <c r="Q26" s="155"/>
      <c r="R26" s="157">
        <f t="shared" si="16"/>
        <v>1</v>
      </c>
      <c r="S26" s="158">
        <f t="shared" si="0"/>
        <v>0</v>
      </c>
      <c r="T26" s="159">
        <f t="shared" si="1"/>
        <v>0.99999999999999978</v>
      </c>
      <c r="U26" s="160">
        <f t="shared" si="11"/>
        <v>1</v>
      </c>
      <c r="V26" s="159">
        <f t="shared" si="12"/>
        <v>1.0000000000000002</v>
      </c>
      <c r="W26" s="161">
        <f t="shared" si="2"/>
        <v>1</v>
      </c>
      <c r="X26" s="162" t="e">
        <f t="shared" si="17"/>
        <v>#N/A</v>
      </c>
      <c r="Y26" s="163" t="e">
        <f t="shared" si="3"/>
        <v>#N/A</v>
      </c>
      <c r="Z26" s="164" t="e">
        <f t="shared" si="4"/>
        <v>#N/A</v>
      </c>
      <c r="AA26" s="164">
        <f t="shared" si="5"/>
        <v>0</v>
      </c>
      <c r="AB26" s="164" t="e">
        <f t="shared" si="6"/>
        <v>#N/A</v>
      </c>
      <c r="AC26" s="165">
        <f t="shared" si="20"/>
        <v>0</v>
      </c>
      <c r="AD26" s="166" t="e">
        <f t="shared" si="21"/>
        <v>#N/A</v>
      </c>
      <c r="AE26" s="167" t="str">
        <f t="shared" si="13"/>
        <v>No hay codo horiz.</v>
      </c>
      <c r="AF26" s="168">
        <f t="shared" si="22"/>
        <v>0</v>
      </c>
      <c r="AG26" s="166" t="str">
        <f t="shared" si="8"/>
        <v/>
      </c>
      <c r="AH26" s="169" t="str">
        <f t="shared" si="9"/>
        <v>No hay codo vertical</v>
      </c>
      <c r="AI26" s="50" t="e">
        <f t="shared" si="14"/>
        <v>#N/A</v>
      </c>
      <c r="AJ26" s="51">
        <f t="shared" si="10"/>
        <v>0</v>
      </c>
      <c r="AM26" s="22"/>
      <c r="AN26" s="22"/>
      <c r="AO26" s="22"/>
    </row>
    <row r="27" spans="1:41" s="21" customFormat="1" ht="29.25" customHeight="1">
      <c r="A27" s="145"/>
      <c r="B27" s="146"/>
      <c r="C27" s="146"/>
      <c r="D27" s="146"/>
      <c r="E27" s="146"/>
      <c r="F27" s="147"/>
      <c r="G27" s="148"/>
      <c r="H27" s="149"/>
      <c r="I27" s="150"/>
      <c r="J27" s="151"/>
      <c r="K27" s="152"/>
      <c r="L27" s="153"/>
      <c r="M27" s="154">
        <f t="shared" si="15"/>
        <v>1</v>
      </c>
      <c r="N27" s="155"/>
      <c r="O27" s="155"/>
      <c r="P27" s="156" t="e">
        <f>VLOOKUP(E27,Ancho_zanja[],2,FALSE)</f>
        <v>#N/A</v>
      </c>
      <c r="Q27" s="155"/>
      <c r="R27" s="157">
        <f t="shared" si="16"/>
        <v>1</v>
      </c>
      <c r="S27" s="158">
        <f t="shared" si="0"/>
        <v>0</v>
      </c>
      <c r="T27" s="159">
        <f t="shared" si="1"/>
        <v>0.99999999999999978</v>
      </c>
      <c r="U27" s="160">
        <f t="shared" si="11"/>
        <v>1</v>
      </c>
      <c r="V27" s="159">
        <f t="shared" si="12"/>
        <v>1.0000000000000002</v>
      </c>
      <c r="W27" s="161">
        <f t="shared" si="2"/>
        <v>1</v>
      </c>
      <c r="X27" s="162" t="e">
        <f t="shared" si="17"/>
        <v>#N/A</v>
      </c>
      <c r="Y27" s="163" t="e">
        <f t="shared" si="3"/>
        <v>#N/A</v>
      </c>
      <c r="Z27" s="164" t="e">
        <f t="shared" si="4"/>
        <v>#N/A</v>
      </c>
      <c r="AA27" s="164">
        <f t="shared" si="5"/>
        <v>0</v>
      </c>
      <c r="AB27" s="164" t="e">
        <f t="shared" si="6"/>
        <v>#N/A</v>
      </c>
      <c r="AC27" s="165">
        <f t="shared" si="20"/>
        <v>0</v>
      </c>
      <c r="AD27" s="166" t="e">
        <f t="shared" si="21"/>
        <v>#N/A</v>
      </c>
      <c r="AE27" s="167" t="str">
        <f t="shared" si="13"/>
        <v>No hay codo horiz.</v>
      </c>
      <c r="AF27" s="168">
        <f t="shared" si="22"/>
        <v>0</v>
      </c>
      <c r="AG27" s="166" t="str">
        <f t="shared" si="8"/>
        <v/>
      </c>
      <c r="AH27" s="169" t="str">
        <f t="shared" si="9"/>
        <v>No hay codo vertical</v>
      </c>
      <c r="AI27" s="50" t="e">
        <f t="shared" si="14"/>
        <v>#N/A</v>
      </c>
      <c r="AJ27" s="51">
        <f t="shared" si="10"/>
        <v>0</v>
      </c>
      <c r="AM27" s="22"/>
      <c r="AN27" s="22"/>
      <c r="AO27" s="22"/>
    </row>
    <row r="28" spans="1:41" s="21" customFormat="1" ht="29.25" customHeight="1">
      <c r="A28" s="145"/>
      <c r="B28" s="146"/>
      <c r="C28" s="146"/>
      <c r="D28" s="146"/>
      <c r="E28" s="146"/>
      <c r="F28" s="147"/>
      <c r="G28" s="148"/>
      <c r="H28" s="149"/>
      <c r="I28" s="150"/>
      <c r="J28" s="151"/>
      <c r="K28" s="152"/>
      <c r="L28" s="153"/>
      <c r="M28" s="154">
        <f t="shared" si="15"/>
        <v>1</v>
      </c>
      <c r="N28" s="155"/>
      <c r="O28" s="155"/>
      <c r="P28" s="156" t="e">
        <f>VLOOKUP(E28,Ancho_zanja[],2,FALSE)</f>
        <v>#N/A</v>
      </c>
      <c r="Q28" s="155"/>
      <c r="R28" s="157">
        <f t="shared" si="16"/>
        <v>1</v>
      </c>
      <c r="S28" s="158">
        <f t="shared" si="0"/>
        <v>0</v>
      </c>
      <c r="T28" s="159">
        <f t="shared" si="1"/>
        <v>0.99999999999999978</v>
      </c>
      <c r="U28" s="160">
        <f t="shared" si="11"/>
        <v>1</v>
      </c>
      <c r="V28" s="159">
        <f t="shared" si="12"/>
        <v>1.0000000000000002</v>
      </c>
      <c r="W28" s="161">
        <f t="shared" si="2"/>
        <v>1</v>
      </c>
      <c r="X28" s="162" t="e">
        <f t="shared" si="17"/>
        <v>#N/A</v>
      </c>
      <c r="Y28" s="163" t="e">
        <f t="shared" si="3"/>
        <v>#N/A</v>
      </c>
      <c r="Z28" s="164" t="e">
        <f t="shared" ref="Z28:Z29" si="23">+Y28+X28</f>
        <v>#N/A</v>
      </c>
      <c r="AA28" s="164">
        <f t="shared" si="5"/>
        <v>0</v>
      </c>
      <c r="AB28" s="164" t="e">
        <f t="shared" si="6"/>
        <v>#N/A</v>
      </c>
      <c r="AC28" s="165">
        <f t="shared" ref="AC28:AC29" si="24">IF(B28="Codo",2*D28*PI()*((E28/1000)^2)/4*SIN(C28*PI()/180/2),D28*PI()*((E28/1000)^2)/4)</f>
        <v>0</v>
      </c>
      <c r="AD28" s="166" t="e">
        <f t="shared" ref="AD28:AD29" si="25">+IF($AD$4,AB28+AA28,AA28)</f>
        <v>#N/A</v>
      </c>
      <c r="AE28" s="167" t="str">
        <f t="shared" si="13"/>
        <v>No hay codo horiz.</v>
      </c>
      <c r="AF28" s="168">
        <f t="shared" ref="AF28:AF29" si="26">2*D28*PI()*((E28/1000)^2)/4*SIN(ATAN(G28-F28)/2)</f>
        <v>0</v>
      </c>
      <c r="AG28" s="166" t="str">
        <f t="shared" si="8"/>
        <v/>
      </c>
      <c r="AH28" s="169" t="str">
        <f t="shared" si="9"/>
        <v>No hay codo vertical</v>
      </c>
      <c r="AI28" s="50" t="e">
        <f t="shared" si="14"/>
        <v>#N/A</v>
      </c>
      <c r="AJ28" s="51">
        <f t="shared" si="10"/>
        <v>0</v>
      </c>
      <c r="AM28" s="22"/>
      <c r="AN28" s="22"/>
      <c r="AO28" s="22"/>
    </row>
    <row r="29" spans="1:41" s="21" customFormat="1" ht="29.25" customHeight="1">
      <c r="A29" s="145"/>
      <c r="B29" s="146"/>
      <c r="C29" s="146"/>
      <c r="D29" s="146"/>
      <c r="E29" s="146"/>
      <c r="F29" s="147"/>
      <c r="G29" s="148"/>
      <c r="H29" s="149"/>
      <c r="I29" s="150"/>
      <c r="J29" s="151"/>
      <c r="K29" s="152"/>
      <c r="L29" s="153"/>
      <c r="M29" s="154">
        <f t="shared" si="15"/>
        <v>1</v>
      </c>
      <c r="N29" s="155"/>
      <c r="O29" s="155"/>
      <c r="P29" s="156" t="e">
        <f>VLOOKUP(E29,Ancho_zanja[],2,FALSE)</f>
        <v>#N/A</v>
      </c>
      <c r="Q29" s="155"/>
      <c r="R29" s="157">
        <f t="shared" si="16"/>
        <v>1</v>
      </c>
      <c r="S29" s="158">
        <f t="shared" si="0"/>
        <v>0</v>
      </c>
      <c r="T29" s="159">
        <f t="shared" si="1"/>
        <v>0.99999999999999978</v>
      </c>
      <c r="U29" s="160">
        <f t="shared" si="11"/>
        <v>1</v>
      </c>
      <c r="V29" s="159">
        <f t="shared" si="12"/>
        <v>1.0000000000000002</v>
      </c>
      <c r="W29" s="161">
        <f t="shared" si="2"/>
        <v>1</v>
      </c>
      <c r="X29" s="162" t="e">
        <f t="shared" si="17"/>
        <v>#N/A</v>
      </c>
      <c r="Y29" s="163" t="e">
        <f t="shared" si="3"/>
        <v>#N/A</v>
      </c>
      <c r="Z29" s="164" t="e">
        <f t="shared" si="23"/>
        <v>#N/A</v>
      </c>
      <c r="AA29" s="164">
        <f t="shared" si="5"/>
        <v>0</v>
      </c>
      <c r="AB29" s="164" t="e">
        <f t="shared" si="6"/>
        <v>#N/A</v>
      </c>
      <c r="AC29" s="165">
        <f t="shared" si="24"/>
        <v>0</v>
      </c>
      <c r="AD29" s="166" t="e">
        <f t="shared" si="25"/>
        <v>#N/A</v>
      </c>
      <c r="AE29" s="167" t="str">
        <f t="shared" si="13"/>
        <v>No hay codo horiz.</v>
      </c>
      <c r="AF29" s="168">
        <f t="shared" si="26"/>
        <v>0</v>
      </c>
      <c r="AG29" s="166" t="str">
        <f t="shared" si="8"/>
        <v/>
      </c>
      <c r="AH29" s="169" t="str">
        <f t="shared" si="9"/>
        <v>No hay codo vertical</v>
      </c>
      <c r="AI29" s="50" t="e">
        <f t="shared" si="14"/>
        <v>#N/A</v>
      </c>
      <c r="AJ29" s="51">
        <f t="shared" si="10"/>
        <v>0</v>
      </c>
      <c r="AM29" s="22"/>
      <c r="AN29" s="22"/>
      <c r="AO29" s="22"/>
    </row>
    <row r="31" spans="1:41" ht="31.5" customHeight="1">
      <c r="A31" s="88" t="s">
        <v>47</v>
      </c>
      <c r="B31" s="89"/>
      <c r="C31" s="89"/>
      <c r="D31" s="90"/>
      <c r="E31" s="91"/>
      <c r="F31" s="91"/>
      <c r="G31" s="91"/>
      <c r="H31" s="91"/>
      <c r="I31" s="91"/>
      <c r="J31" s="91"/>
      <c r="K31" s="91"/>
      <c r="L31" s="88" t="s">
        <v>46</v>
      </c>
      <c r="M31" s="89"/>
      <c r="N31" s="89"/>
      <c r="O31" s="90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</row>
    <row r="32" spans="1:41" ht="31.5" customHeight="1">
      <c r="A32" s="88" t="s">
        <v>51</v>
      </c>
      <c r="B32" s="89"/>
      <c r="C32" s="89"/>
      <c r="D32" s="90"/>
      <c r="E32" s="91"/>
      <c r="F32" s="91"/>
      <c r="G32" s="91"/>
      <c r="H32" s="91"/>
      <c r="I32" s="91"/>
      <c r="J32" s="91"/>
      <c r="K32" s="91"/>
      <c r="L32" s="88" t="s">
        <v>48</v>
      </c>
      <c r="M32" s="89"/>
      <c r="N32" s="89"/>
      <c r="O32" s="90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</row>
    <row r="33" spans="1:36" s="14" customFormat="1" ht="43.5" customHeight="1">
      <c r="A33" s="82" t="s">
        <v>83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</row>
    <row r="34" spans="1:36" s="14" customFormat="1" ht="15" thickBo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</row>
    <row r="35" spans="1:36" s="14" customFormat="1" ht="15" thickTop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mergeCells count="22">
    <mergeCell ref="A33:AE33"/>
    <mergeCell ref="AI6:AJ6"/>
    <mergeCell ref="A6:G6"/>
    <mergeCell ref="H6:K6"/>
    <mergeCell ref="L32:O32"/>
    <mergeCell ref="E31:K31"/>
    <mergeCell ref="E32:K32"/>
    <mergeCell ref="P31:AE31"/>
    <mergeCell ref="P32:AE32"/>
    <mergeCell ref="AC6:AE6"/>
    <mergeCell ref="A31:D31"/>
    <mergeCell ref="L31:O31"/>
    <mergeCell ref="A32:D32"/>
    <mergeCell ref="M6:R6"/>
    <mergeCell ref="A5:E5"/>
    <mergeCell ref="AF6:AH6"/>
    <mergeCell ref="N1:X1"/>
    <mergeCell ref="S6:W6"/>
    <mergeCell ref="Y6:AB6"/>
    <mergeCell ref="AD1:AH1"/>
    <mergeCell ref="AD2:AE2"/>
    <mergeCell ref="AF2:AH2"/>
  </mergeCells>
  <conditionalFormatting sqref="C9:C29">
    <cfRule type="expression" dxfId="13" priority="14">
      <formula>$B9="Tapón"</formula>
    </cfRule>
    <cfRule type="expression" dxfId="12" priority="15">
      <formula>$B9="Válvula"</formula>
    </cfRule>
    <cfRule type="expression" dxfId="11" priority="17">
      <formula>$B9="Tee"</formula>
    </cfRule>
  </conditionalFormatting>
  <conditionalFormatting sqref="AH9:AH29">
    <cfRule type="expression" dxfId="10" priority="4">
      <formula>AJ9&lt;1</formula>
    </cfRule>
    <cfRule type="expression" dxfId="9" priority="5">
      <formula>AJ9&gt;1</formula>
    </cfRule>
  </conditionalFormatting>
  <conditionalFormatting sqref="AH9:AH29">
    <cfRule type="expression" dxfId="8" priority="3">
      <formula>AJ9=0</formula>
    </cfRule>
  </conditionalFormatting>
  <conditionalFormatting sqref="AE9:AE29">
    <cfRule type="expression" dxfId="7" priority="1">
      <formula>AI9&gt;=1</formula>
    </cfRule>
    <cfRule type="expression" dxfId="6" priority="2">
      <formula>AI9&lt;1</formula>
    </cfRule>
  </conditionalFormatting>
  <dataValidations xWindow="615" yWindow="500" count="16">
    <dataValidation type="decimal" allowBlank="1" showInputMessage="1" showErrorMessage="1" error="Debe ser un valor menor que la altura del suelo" prompt="Reducción de altura para el empuje por posible excavación" sqref="Q9:Q29">
      <formula1>0</formula1>
      <formula2>M9</formula2>
    </dataValidation>
    <dataValidation allowBlank="1" showInputMessage="1" showErrorMessage="1" prompt=" Profundidad del anclaje_x000a_" sqref="P7"/>
    <dataValidation allowBlank="1" showInputMessage="1" showErrorMessage="1" prompt=" Profundidad  del anclaje_x000a_" sqref="O7"/>
    <dataValidation allowBlank="1" showInputMessage="1" showErrorMessage="1" prompt="Reducción de altura para el empuje por posible excavación" sqref="Q7"/>
    <dataValidation allowBlank="1" showInputMessage="1" showErrorMessage="1" prompt="Altura del anclaje" sqref="N9:N29"/>
    <dataValidation type="decimal" operator="greaterThanOrEqual" allowBlank="1" showInputMessage="1" showErrorMessage="1" prompt="Altura de suelo superior" sqref="M9:M29">
      <formula1>0</formula1>
    </dataValidation>
    <dataValidation allowBlank="1" showInputMessage="1" showErrorMessage="1" prompt="Ancho del anclaje (Ancho de zanja)" sqref="P9:P29"/>
    <dataValidation allowBlank="1" showInputMessage="1" showErrorMessage="1" prompt=" Profundidad del anclaje" sqref="O9:O29"/>
    <dataValidation type="list" allowBlank="1" showInputMessage="1" showErrorMessage="1" sqref="E9:E29">
      <formula1>Diámetro_interno</formula1>
    </dataValidation>
    <dataValidation type="list" allowBlank="1" showInputMessage="1" showErrorMessage="1" sqref="C9:C29">
      <formula1>Deflexión__Horizontal</formula1>
    </dataValidation>
    <dataValidation allowBlank="1" showInputMessage="1" showErrorMessage="1" prompt="Densidad del concreto" sqref="L9:L29"/>
    <dataValidation allowBlank="1" showInputMessage="1" showErrorMessage="1" prompt="Densidad del suelo" sqref="J9:J29"/>
    <dataValidation allowBlank="1" showInputMessage="1" showErrorMessage="1" prompt="Capacidad de soporte vertical del suelo" sqref="I9:I29"/>
    <dataValidation type="decimal" allowBlank="1" showInputMessage="1" showErrorMessage="1" error="Angulo de fricción interna del suelo. Valores entre 0 y 60 grados." prompt="Angulo de fricción interna del suelo" sqref="H9:H29">
      <formula1>0</formula1>
      <formula2>60</formula2>
    </dataValidation>
    <dataValidation type="decimal" allowBlank="1" showInputMessage="1" showErrorMessage="1" error="Coeficiente de fricción suelo-concreto. Valores entre 0 y 1." prompt="Coeficiente de fricción suelo-concreto" sqref="K9:K29">
      <formula1>0</formula1>
      <formula2>1</formula2>
    </dataValidation>
    <dataValidation type="list" allowBlank="1" showInputMessage="1" showErrorMessage="1" error="Seleccione el tipo de accesorio." sqref="B9:B29">
      <formula1>Tipos</formula1>
    </dataValidation>
  </dataValidations>
  <pageMargins left="0.47244094488188981" right="0.47244094488188981" top="0.74803149606299213" bottom="0.55118110236220474" header="0.31496062992125984" footer="0.31496062992125984"/>
  <pageSetup scale="6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H16"/>
  <sheetViews>
    <sheetView workbookViewId="0">
      <selection activeCell="E21" sqref="E21"/>
    </sheetView>
  </sheetViews>
  <sheetFormatPr baseColWidth="10" defaultRowHeight="15"/>
  <cols>
    <col min="1" max="1" width="11.5703125" customWidth="1"/>
    <col min="2" max="2" width="1.7109375" customWidth="1"/>
    <col min="3" max="3" width="10.42578125" customWidth="1"/>
    <col min="4" max="4" width="3" customWidth="1"/>
    <col min="5" max="5" width="13.5703125" customWidth="1"/>
    <col min="6" max="6" width="2.42578125" customWidth="1"/>
    <col min="7" max="7" width="12.28515625" customWidth="1"/>
    <col min="8" max="8" width="18" customWidth="1"/>
  </cols>
  <sheetData>
    <row r="1" spans="1:8" s="4" customFormat="1" ht="31.5">
      <c r="A1" s="3" t="s">
        <v>38</v>
      </c>
      <c r="C1" s="3" t="s">
        <v>37</v>
      </c>
      <c r="E1" s="3" t="s">
        <v>9</v>
      </c>
      <c r="G1" s="7" t="s">
        <v>1</v>
      </c>
      <c r="H1" s="8" t="s">
        <v>41</v>
      </c>
    </row>
    <row r="2" spans="1:8">
      <c r="A2" s="2" t="s">
        <v>35</v>
      </c>
      <c r="C2" s="2">
        <v>75</v>
      </c>
      <c r="E2" s="2">
        <v>0</v>
      </c>
      <c r="G2" s="5">
        <v>75</v>
      </c>
      <c r="H2" s="6">
        <v>0.6</v>
      </c>
    </row>
    <row r="3" spans="1:8">
      <c r="A3" s="2" t="s">
        <v>36</v>
      </c>
      <c r="C3" s="2">
        <v>100</v>
      </c>
      <c r="E3" s="2">
        <v>11.25</v>
      </c>
      <c r="G3" s="5">
        <v>100</v>
      </c>
      <c r="H3" s="6">
        <v>0.6</v>
      </c>
    </row>
    <row r="4" spans="1:8">
      <c r="A4" s="2" t="s">
        <v>44</v>
      </c>
      <c r="C4" s="2">
        <v>150</v>
      </c>
      <c r="E4" s="2">
        <v>22.5</v>
      </c>
      <c r="G4" s="5">
        <v>150</v>
      </c>
      <c r="H4" s="6">
        <v>0.6</v>
      </c>
    </row>
    <row r="5" spans="1:8">
      <c r="A5" s="2" t="s">
        <v>49</v>
      </c>
      <c r="C5" s="2">
        <v>200</v>
      </c>
      <c r="E5" s="2">
        <v>45</v>
      </c>
      <c r="G5" s="5">
        <v>200</v>
      </c>
      <c r="H5" s="6">
        <v>0.6</v>
      </c>
    </row>
    <row r="6" spans="1:8">
      <c r="C6" s="2">
        <v>250</v>
      </c>
      <c r="E6" s="2">
        <v>90</v>
      </c>
      <c r="G6" s="5">
        <v>250</v>
      </c>
      <c r="H6" s="6">
        <v>0.7</v>
      </c>
    </row>
    <row r="7" spans="1:8">
      <c r="C7" s="2">
        <v>300</v>
      </c>
      <c r="G7" s="9">
        <v>300</v>
      </c>
      <c r="H7" s="10">
        <v>0.7</v>
      </c>
    </row>
    <row r="15" spans="1:8">
      <c r="A15" s="1"/>
    </row>
    <row r="16" spans="1:8">
      <c r="A16" s="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baseType="lpstr" size="11">
      <vt:lpstr>Introducción</vt:lpstr>
      <vt:lpstr>Resumen</vt:lpstr>
      <vt:lpstr>Calculo</vt:lpstr>
      <vt:lpstr>Tablas</vt:lpstr>
      <vt:lpstr>Calculo!Área_de_impresión</vt:lpstr>
      <vt:lpstr>Introducción!Área_de_impresión</vt:lpstr>
      <vt:lpstr>Resumen!Área_de_impresión</vt:lpstr>
      <vt:lpstr>Deflexión__Horizontal</vt:lpstr>
      <vt:lpstr>Diámetro_interno</vt:lpstr>
      <vt:lpstr>Tipos</vt:lpstr>
      <vt:lpstr>Calculo!Títulos_a_imprimir</vt:lpstr>
    </vt:vector>
  </TitlesOfParts>
  <Company/>
  <LinksUpToDate>false</LinksUpToDate>
  <SharedDoc>false</SharedDoc>
  <HyperlinksChanged>false</HyperlinksChanged>
  <AppVersion>12.0000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2009-03-20T19:27:29Z</dcterms:created>
  <dc:creator>EPM</dc:creator>
  <cp:keywords>PLANTILLA</cp:keywords>
  <cp:lastPrinted>2011-07-05T18:51:37Z</cp:lastPrinted>
  <dcterms:modified xsi:type="dcterms:W3CDTF">2011-07-05T18:51:38Z</dcterms:modified>
  <cp:revision>0</cp:revision>
  <dc:title>PLANTILLA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